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ivotTables/pivotTable1.xml" ContentType="application/vnd.openxmlformats-officedocument.spreadsheetml.pivotTable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ivotTables/pivotTable2.xml" ContentType="application/vnd.openxmlformats-officedocument.spreadsheetml.pivotTable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pivotTables/pivotTable3.xml" ContentType="application/vnd.openxmlformats-officedocument.spreadsheetml.pivotTable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mleblanc2\Downloads\"/>
    </mc:Choice>
  </mc:AlternateContent>
  <bookViews>
    <workbookView xWindow="0" yWindow="0" windowWidth="23040" windowHeight="9192" tabRatio="1000" firstSheet="2" activeTab="4"/>
  </bookViews>
  <sheets>
    <sheet name="Saturday" sheetId="2" r:id="rId1"/>
    <sheet name="Guts &amp; Glory" sheetId="9" r:id="rId2"/>
    <sheet name="Saturday Standings" sheetId="7" r:id="rId3"/>
    <sheet name="Sunday" sheetId="3" r:id="rId4"/>
    <sheet name="Final Standings" sheetId="10" r:id="rId5"/>
    <sheet name="Crews by City" sheetId="16" r:id="rId6"/>
    <sheet name="Crews by City and Division" sheetId="17" r:id="rId7"/>
    <sheet name="Average Race Time by City" sheetId="18" r:id="rId8"/>
  </sheets>
  <definedNames>
    <definedName name="_xlnm._FilterDatabase" localSheetId="4">'Final Standings'!$A$1:$P$67</definedName>
    <definedName name="_xlnm._FilterDatabase" localSheetId="2" hidden="1">'Saturday Standings'!$C$1:$H$67</definedName>
    <definedName name="_xlnm.Print_Area" localSheetId="0">Saturday!$A$1:$F$262</definedName>
  </definedNames>
  <calcPr calcId="162913"/>
  <pivotCaches>
    <pivotCache cacheId="0" r:id="rId9"/>
  </pivotCaches>
  <fileRecoveryPr repairLoad="1"/>
</workbook>
</file>

<file path=xl/calcChain.xml><?xml version="1.0" encoding="utf-8"?>
<calcChain xmlns="http://schemas.openxmlformats.org/spreadsheetml/2006/main">
  <c r="L3" i="10" l="1"/>
  <c r="L4" i="10"/>
  <c r="L5" i="10"/>
  <c r="L6" i="10"/>
  <c r="L7" i="10"/>
  <c r="L11" i="10"/>
  <c r="L10" i="10"/>
  <c r="L12" i="10"/>
  <c r="L13" i="10"/>
  <c r="L15" i="10"/>
  <c r="L14" i="10"/>
  <c r="L18" i="10"/>
  <c r="L16" i="10"/>
  <c r="L20" i="10"/>
  <c r="L23" i="10"/>
  <c r="L24" i="10"/>
  <c r="L29" i="10"/>
  <c r="L22" i="10"/>
  <c r="L28" i="10"/>
  <c r="L32" i="10"/>
  <c r="L52" i="10"/>
  <c r="L36" i="10"/>
  <c r="L38" i="10"/>
  <c r="L26" i="10"/>
  <c r="L25" i="10"/>
  <c r="L27" i="10"/>
  <c r="L31" i="10"/>
  <c r="L37" i="10"/>
  <c r="L34" i="10"/>
  <c r="L35" i="10"/>
  <c r="L39" i="10"/>
  <c r="L44" i="10"/>
  <c r="L41" i="10"/>
  <c r="L50" i="10"/>
  <c r="L47" i="10"/>
  <c r="L58" i="10"/>
  <c r="L57" i="10"/>
  <c r="L59" i="10"/>
  <c r="L60" i="10"/>
  <c r="L67" i="10"/>
  <c r="L9" i="10"/>
  <c r="L8" i="10"/>
  <c r="L17" i="10"/>
  <c r="L19" i="10"/>
  <c r="L21" i="10"/>
  <c r="L33" i="10"/>
  <c r="L30" i="10"/>
  <c r="L48" i="10"/>
  <c r="L40" i="10"/>
  <c r="L42" i="10"/>
  <c r="L46" i="10"/>
  <c r="L43" i="10"/>
  <c r="L49" i="10"/>
  <c r="L45" i="10"/>
  <c r="L53" i="10"/>
  <c r="L51" i="10"/>
  <c r="L54" i="10"/>
  <c r="L66" i="10"/>
  <c r="L55" i="10"/>
  <c r="L56" i="10"/>
  <c r="L61" i="10"/>
  <c r="L64" i="10"/>
  <c r="L62" i="10"/>
  <c r="L65" i="10"/>
  <c r="L63" i="10"/>
  <c r="L2" i="10"/>
  <c r="M3" i="10"/>
  <c r="N3" i="10"/>
  <c r="P3" i="10"/>
  <c r="M4" i="10"/>
  <c r="N4" i="10"/>
  <c r="P4" i="10"/>
  <c r="M5" i="10"/>
  <c r="N5" i="10"/>
  <c r="P5" i="10"/>
  <c r="M6" i="10"/>
  <c r="N6" i="10"/>
  <c r="P6" i="10"/>
  <c r="M7" i="10"/>
  <c r="N7" i="10"/>
  <c r="P7" i="10"/>
  <c r="M8" i="10"/>
  <c r="N8" i="10"/>
  <c r="P8" i="10"/>
  <c r="M9" i="10"/>
  <c r="N9" i="10"/>
  <c r="P9" i="10"/>
  <c r="M10" i="10"/>
  <c r="N10" i="10"/>
  <c r="P10" i="10"/>
  <c r="M11" i="10"/>
  <c r="N11" i="10"/>
  <c r="P11" i="10"/>
  <c r="M12" i="10"/>
  <c r="N12" i="10"/>
  <c r="P12" i="10"/>
  <c r="M13" i="10"/>
  <c r="N13" i="10"/>
  <c r="P13" i="10"/>
  <c r="M14" i="10"/>
  <c r="N14" i="10"/>
  <c r="P14" i="10"/>
  <c r="M15" i="10"/>
  <c r="N15" i="10"/>
  <c r="P15" i="10"/>
  <c r="M16" i="10"/>
  <c r="N16" i="10"/>
  <c r="P16" i="10"/>
  <c r="M17" i="10"/>
  <c r="N17" i="10"/>
  <c r="P17" i="10"/>
  <c r="M18" i="10"/>
  <c r="N18" i="10"/>
  <c r="P18" i="10"/>
  <c r="M19" i="10"/>
  <c r="N19" i="10"/>
  <c r="P19" i="10"/>
  <c r="M20" i="10"/>
  <c r="N20" i="10"/>
  <c r="P20" i="10"/>
  <c r="M21" i="10"/>
  <c r="N21" i="10"/>
  <c r="P21" i="10"/>
  <c r="M22" i="10"/>
  <c r="N22" i="10"/>
  <c r="P22" i="10"/>
  <c r="M23" i="10"/>
  <c r="N23" i="10"/>
  <c r="P23" i="10"/>
  <c r="M24" i="10"/>
  <c r="N24" i="10"/>
  <c r="P24" i="10"/>
  <c r="M25" i="10"/>
  <c r="N25" i="10"/>
  <c r="P25" i="10"/>
  <c r="M26" i="10"/>
  <c r="N26" i="10"/>
  <c r="P26" i="10"/>
  <c r="M27" i="10"/>
  <c r="N27" i="10"/>
  <c r="P27" i="10"/>
  <c r="M28" i="10"/>
  <c r="N28" i="10"/>
  <c r="P28" i="10"/>
  <c r="M29" i="10"/>
  <c r="N29" i="10"/>
  <c r="P29" i="10"/>
  <c r="M30" i="10"/>
  <c r="N30" i="10"/>
  <c r="P30" i="10"/>
  <c r="M31" i="10"/>
  <c r="N31" i="10"/>
  <c r="P31" i="10"/>
  <c r="M32" i="10"/>
  <c r="N32" i="10"/>
  <c r="P32" i="10"/>
  <c r="M33" i="10"/>
  <c r="N33" i="10"/>
  <c r="P33" i="10"/>
  <c r="M34" i="10"/>
  <c r="N34" i="10"/>
  <c r="P34" i="10"/>
  <c r="M35" i="10"/>
  <c r="N35" i="10"/>
  <c r="P35" i="10"/>
  <c r="M36" i="10"/>
  <c r="N36" i="10"/>
  <c r="P36" i="10"/>
  <c r="M37" i="10"/>
  <c r="N37" i="10"/>
  <c r="P37" i="10"/>
  <c r="M38" i="10"/>
  <c r="N38" i="10"/>
  <c r="P38" i="10"/>
  <c r="M39" i="10"/>
  <c r="N39" i="10"/>
  <c r="P39" i="10"/>
  <c r="M40" i="10"/>
  <c r="N40" i="10"/>
  <c r="P40" i="10"/>
  <c r="M41" i="10"/>
  <c r="N41" i="10"/>
  <c r="P41" i="10"/>
  <c r="M42" i="10"/>
  <c r="N42" i="10"/>
  <c r="P42" i="10"/>
  <c r="M43" i="10"/>
  <c r="N43" i="10"/>
  <c r="P43" i="10"/>
  <c r="M44" i="10"/>
  <c r="N44" i="10"/>
  <c r="P44" i="10"/>
  <c r="M45" i="10"/>
  <c r="N45" i="10"/>
  <c r="P45" i="10"/>
  <c r="M46" i="10"/>
  <c r="N46" i="10"/>
  <c r="P46" i="10"/>
  <c r="M47" i="10"/>
  <c r="N47" i="10"/>
  <c r="P47" i="10"/>
  <c r="M48" i="10"/>
  <c r="N48" i="10"/>
  <c r="P48" i="10"/>
  <c r="M49" i="10"/>
  <c r="N49" i="10"/>
  <c r="P49" i="10"/>
  <c r="M50" i="10"/>
  <c r="N50" i="10"/>
  <c r="P50" i="10"/>
  <c r="M51" i="10"/>
  <c r="N51" i="10"/>
  <c r="P51" i="10"/>
  <c r="M52" i="10"/>
  <c r="N52" i="10"/>
  <c r="P52" i="10"/>
  <c r="M53" i="10"/>
  <c r="N53" i="10"/>
  <c r="P53" i="10"/>
  <c r="M54" i="10"/>
  <c r="N54" i="10"/>
  <c r="P54" i="10"/>
  <c r="M55" i="10"/>
  <c r="N55" i="10"/>
  <c r="P55" i="10"/>
  <c r="M56" i="10"/>
  <c r="N56" i="10"/>
  <c r="P56" i="10"/>
  <c r="M57" i="10"/>
  <c r="N57" i="10"/>
  <c r="P57" i="10"/>
  <c r="M58" i="10"/>
  <c r="N58" i="10"/>
  <c r="P58" i="10"/>
  <c r="M59" i="10"/>
  <c r="N59" i="10"/>
  <c r="P59" i="10"/>
  <c r="M60" i="10"/>
  <c r="N60" i="10"/>
  <c r="P60" i="10"/>
  <c r="M61" i="10"/>
  <c r="N61" i="10"/>
  <c r="P61" i="10"/>
  <c r="M62" i="10"/>
  <c r="N62" i="10"/>
  <c r="P62" i="10"/>
  <c r="M63" i="10"/>
  <c r="N63" i="10"/>
  <c r="P63" i="10"/>
  <c r="M64" i="10"/>
  <c r="N64" i="10"/>
  <c r="P64" i="10"/>
  <c r="M65" i="10"/>
  <c r="N65" i="10"/>
  <c r="P65" i="10"/>
  <c r="M66" i="10"/>
  <c r="N66" i="10"/>
  <c r="P66" i="10"/>
  <c r="M67" i="10"/>
  <c r="N67" i="10"/>
  <c r="P67" i="10"/>
  <c r="P2" i="10"/>
  <c r="N2" i="10"/>
  <c r="M2" i="10"/>
  <c r="O65" i="10" l="1"/>
  <c r="O61" i="10"/>
  <c r="O57" i="10"/>
  <c r="O53" i="10"/>
  <c r="O49" i="10"/>
  <c r="O45" i="10"/>
  <c r="O41" i="10"/>
  <c r="O37" i="10"/>
  <c r="O33" i="10"/>
  <c r="O29" i="10"/>
  <c r="O25" i="10"/>
  <c r="O21" i="10"/>
  <c r="O17" i="10"/>
  <c r="O13" i="10"/>
  <c r="O9" i="10"/>
  <c r="O5" i="10"/>
  <c r="O3" i="10"/>
  <c r="O2" i="10"/>
  <c r="O67" i="10"/>
  <c r="O63" i="10"/>
  <c r="O59" i="10"/>
  <c r="O55" i="10"/>
  <c r="O51" i="10"/>
  <c r="O47" i="10"/>
  <c r="O43" i="10"/>
  <c r="O39" i="10"/>
  <c r="O35" i="10"/>
  <c r="O31" i="10"/>
  <c r="O27" i="10"/>
  <c r="O23" i="10"/>
  <c r="O19" i="10"/>
  <c r="O15" i="10"/>
  <c r="O11" i="10"/>
  <c r="O7" i="10"/>
  <c r="O64" i="10"/>
  <c r="O60" i="10"/>
  <c r="O56" i="10"/>
  <c r="O52" i="10"/>
  <c r="O48" i="10"/>
  <c r="O44" i="10"/>
  <c r="O40" i="10"/>
  <c r="O36" i="10"/>
  <c r="O32" i="10"/>
  <c r="O28" i="10"/>
  <c r="O24" i="10"/>
  <c r="O20" i="10"/>
  <c r="O16" i="10"/>
  <c r="O12" i="10"/>
  <c r="O8" i="10"/>
  <c r="O4" i="10"/>
  <c r="O66" i="10"/>
  <c r="O62" i="10"/>
  <c r="O58" i="10"/>
  <c r="O54" i="10"/>
  <c r="O50" i="10"/>
  <c r="O46" i="10"/>
  <c r="O42" i="10"/>
  <c r="O38" i="10"/>
  <c r="O34" i="10"/>
  <c r="O30" i="10"/>
  <c r="O26" i="10"/>
  <c r="O22" i="10"/>
  <c r="O18" i="10"/>
  <c r="O14" i="10"/>
  <c r="O10" i="10"/>
  <c r="O6" i="10"/>
  <c r="E74" i="3"/>
  <c r="E73" i="3"/>
  <c r="E72" i="3"/>
  <c r="E71" i="3"/>
  <c r="E68" i="3"/>
  <c r="E67" i="3"/>
  <c r="E66" i="3"/>
  <c r="E65" i="3"/>
  <c r="E50" i="3"/>
  <c r="E48" i="3"/>
  <c r="E44" i="3"/>
  <c r="E42" i="3"/>
  <c r="E38" i="3"/>
  <c r="E37" i="3"/>
  <c r="E36" i="3"/>
  <c r="E8" i="3"/>
  <c r="E7" i="3"/>
  <c r="E6" i="3"/>
  <c r="E14" i="3"/>
  <c r="E12" i="3"/>
  <c r="E20" i="3"/>
  <c r="E18" i="3"/>
  <c r="E103" i="3"/>
  <c r="E109" i="3"/>
  <c r="E106" i="3"/>
  <c r="E112" i="3"/>
  <c r="E104" i="3"/>
  <c r="E110" i="3"/>
  <c r="E105" i="3"/>
  <c r="E111" i="3"/>
  <c r="G66" i="7"/>
  <c r="G67" i="7"/>
  <c r="G44" i="7"/>
  <c r="G45" i="7"/>
  <c r="G46" i="7"/>
  <c r="G47" i="7"/>
  <c r="G48" i="7"/>
  <c r="G49" i="7"/>
  <c r="G50" i="7"/>
  <c r="G51" i="7"/>
  <c r="G52" i="7"/>
  <c r="G53" i="7"/>
  <c r="G54" i="7"/>
  <c r="G55" i="7"/>
  <c r="G56" i="7"/>
  <c r="G57" i="7"/>
  <c r="G58" i="7"/>
  <c r="G59" i="7"/>
  <c r="G60" i="7"/>
  <c r="G61" i="7"/>
  <c r="G62" i="7"/>
  <c r="G63" i="7"/>
  <c r="G64" i="7"/>
  <c r="G65" i="7"/>
  <c r="G43" i="7"/>
  <c r="F44" i="7"/>
  <c r="F45" i="7"/>
  <c r="H45" i="7" s="1"/>
  <c r="F46" i="7"/>
  <c r="H46" i="7" s="1"/>
  <c r="F47" i="7"/>
  <c r="H47" i="7" s="1"/>
  <c r="F48" i="7"/>
  <c r="F49" i="7"/>
  <c r="H49" i="7" s="1"/>
  <c r="F50" i="7"/>
  <c r="H50" i="7" s="1"/>
  <c r="F51" i="7"/>
  <c r="F52" i="7"/>
  <c r="F53" i="7"/>
  <c r="F54" i="7"/>
  <c r="H54" i="7" s="1"/>
  <c r="F55" i="7"/>
  <c r="H55" i="7" s="1"/>
  <c r="F56" i="7"/>
  <c r="F57" i="7"/>
  <c r="F58" i="7"/>
  <c r="H58" i="7" s="1"/>
  <c r="F59" i="7"/>
  <c r="F60" i="7"/>
  <c r="F61" i="7"/>
  <c r="F62" i="7"/>
  <c r="F63" i="7"/>
  <c r="H63" i="7" s="1"/>
  <c r="F64" i="7"/>
  <c r="F65" i="7"/>
  <c r="F66" i="7"/>
  <c r="F67" i="7"/>
  <c r="F43" i="7"/>
  <c r="H44" i="7"/>
  <c r="H51" i="7"/>
  <c r="H53" i="7"/>
  <c r="H59" i="7"/>
  <c r="H61" i="7"/>
  <c r="H64" i="7" l="1"/>
  <c r="H60" i="7"/>
  <c r="H56" i="7"/>
  <c r="H52" i="7"/>
  <c r="H48" i="7"/>
  <c r="H57" i="7"/>
  <c r="H67" i="7"/>
  <c r="H43" i="7"/>
  <c r="H66" i="7"/>
  <c r="H62" i="7"/>
  <c r="H65" i="7"/>
  <c r="B170" i="3" l="1"/>
  <c r="B177" i="3" s="1"/>
  <c r="B183" i="3" s="1"/>
  <c r="B189" i="3" s="1"/>
  <c r="B195" i="3" s="1"/>
  <c r="B201" i="3" s="1"/>
  <c r="B207" i="3" s="1"/>
  <c r="B213" i="3" s="1"/>
  <c r="B219" i="3" s="1"/>
  <c r="B225" i="3" s="1"/>
  <c r="B237" i="3"/>
  <c r="C88" i="3"/>
  <c r="E88" i="3" s="1"/>
  <c r="C87" i="3"/>
  <c r="E87" i="3" s="1"/>
  <c r="C86" i="3"/>
  <c r="E86" i="3" s="1"/>
  <c r="C85" i="3"/>
  <c r="E85" i="3" s="1"/>
  <c r="C94" i="3"/>
  <c r="E94" i="3" s="1"/>
  <c r="C93" i="3"/>
  <c r="E93" i="3" s="1"/>
  <c r="C92" i="3"/>
  <c r="E92" i="3" s="1"/>
  <c r="C91" i="3"/>
  <c r="E91" i="3" s="1"/>
  <c r="B86" i="3"/>
  <c r="B92" i="3" s="1"/>
  <c r="B98" i="3" s="1"/>
  <c r="B104" i="3" s="1"/>
  <c r="B110" i="3" s="1"/>
  <c r="B117" i="3" s="1"/>
  <c r="B131" i="3" s="1"/>
  <c r="B137" i="3" s="1"/>
  <c r="B143" i="3" s="1"/>
  <c r="B149" i="3" s="1"/>
  <c r="B155" i="3" s="1"/>
  <c r="C100" i="3"/>
  <c r="E100" i="3" s="1"/>
  <c r="C99" i="3"/>
  <c r="E99" i="3" s="1"/>
  <c r="C98" i="3"/>
  <c r="E98" i="3" s="1"/>
  <c r="C97" i="3"/>
  <c r="E97" i="3" s="1"/>
  <c r="C82" i="3"/>
  <c r="E82" i="3" s="1"/>
  <c r="C81" i="3"/>
  <c r="E81" i="3" s="1"/>
  <c r="C80" i="3"/>
  <c r="E80" i="3" s="1"/>
  <c r="C79" i="3"/>
  <c r="E79" i="3" s="1"/>
  <c r="C43" i="3"/>
  <c r="E43" i="3" s="1"/>
  <c r="C32" i="3"/>
  <c r="E32" i="3" s="1"/>
  <c r="C31" i="3"/>
  <c r="E31" i="3" s="1"/>
  <c r="C30" i="3"/>
  <c r="E30" i="3" s="1"/>
  <c r="C29" i="3"/>
  <c r="E29" i="3" s="1"/>
  <c r="C26" i="3"/>
  <c r="E26" i="3" s="1"/>
  <c r="C25" i="3"/>
  <c r="E25" i="3" s="1"/>
  <c r="C24" i="3"/>
  <c r="E24" i="3" s="1"/>
  <c r="C23" i="3"/>
  <c r="E23" i="3" s="1"/>
  <c r="C19" i="3"/>
  <c r="E19" i="3" s="1"/>
  <c r="C13" i="3"/>
  <c r="E13" i="3" s="1"/>
  <c r="B12" i="3"/>
  <c r="B18" i="3" s="1"/>
  <c r="B24" i="3" s="1"/>
  <c r="B30" i="3" s="1"/>
  <c r="B36" i="3" s="1"/>
  <c r="B42" i="3" s="1"/>
  <c r="B48" i="3" s="1"/>
  <c r="B54" i="3" s="1"/>
  <c r="B60" i="3" s="1"/>
  <c r="B66" i="3" s="1"/>
  <c r="B72" i="3" s="1"/>
  <c r="B246" i="2"/>
  <c r="B180" i="2"/>
  <c r="B186" i="2" s="1"/>
  <c r="B192" i="2" s="1"/>
  <c r="B198" i="2" s="1"/>
  <c r="B204" i="2" s="1"/>
  <c r="B210" i="2" s="1"/>
  <c r="B216" i="2" s="1"/>
  <c r="B222" i="2" s="1"/>
  <c r="B228" i="2" s="1"/>
  <c r="B234" i="2" s="1"/>
  <c r="B136" i="2"/>
  <c r="B142" i="2" s="1"/>
  <c r="B148" i="2" s="1"/>
  <c r="B154" i="2" s="1"/>
  <c r="B160" i="2" s="1"/>
  <c r="B166" i="2" s="1"/>
  <c r="B55" i="2"/>
  <c r="B61" i="2" s="1"/>
  <c r="B67" i="2" s="1"/>
  <c r="B73" i="2" s="1"/>
  <c r="B79" i="2" s="1"/>
  <c r="B85" i="2" s="1"/>
  <c r="B91" i="2" s="1"/>
  <c r="B97" i="2" s="1"/>
  <c r="B103" i="2" s="1"/>
  <c r="B109" i="2" s="1"/>
  <c r="B11" i="2" l="1"/>
  <c r="B17" i="2" s="1"/>
  <c r="B23" i="2" s="1"/>
  <c r="B29" i="2" s="1"/>
  <c r="B35" i="2" s="1"/>
  <c r="B41" i="2" s="1"/>
  <c r="B10" i="2"/>
  <c r="B16" i="2" s="1"/>
  <c r="B22" i="2" s="1"/>
  <c r="B28" i="2" s="1"/>
  <c r="B34" i="2" s="1"/>
  <c r="B40" i="2" s="1"/>
  <c r="B48" i="2" s="1"/>
  <c r="B54" i="2" s="1"/>
  <c r="B60" i="2" s="1"/>
  <c r="B66" i="2" s="1"/>
  <c r="B72" i="2" s="1"/>
  <c r="B78" i="2" s="1"/>
  <c r="B84" i="2" s="1"/>
  <c r="B90" i="2" s="1"/>
  <c r="B96" i="2" s="1"/>
  <c r="B102" i="2" s="1"/>
  <c r="B108" i="2" s="1"/>
  <c r="B114" i="2" s="1"/>
  <c r="B129" i="2" s="1"/>
  <c r="B135" i="2" s="1"/>
  <c r="B141" i="2" s="1"/>
  <c r="B147" i="2" s="1"/>
  <c r="B153" i="2" s="1"/>
  <c r="B159" i="2" s="1"/>
  <c r="B165" i="2" s="1"/>
  <c r="B173" i="2" s="1"/>
  <c r="B179" i="2" s="1"/>
  <c r="B185" i="2" s="1"/>
  <c r="B191" i="2" s="1"/>
  <c r="B197" i="2" s="1"/>
  <c r="B203" i="2" s="1"/>
  <c r="B209" i="2" s="1"/>
  <c r="B215" i="2" s="1"/>
  <c r="B221" i="2" s="1"/>
  <c r="B227" i="2" s="1"/>
  <c r="B233" i="2" s="1"/>
  <c r="B239" i="2" s="1"/>
  <c r="B245" i="2" s="1"/>
  <c r="B253" i="2" s="1"/>
  <c r="B5" i="3" s="1"/>
  <c r="B11" i="3" s="1"/>
  <c r="B17" i="3" s="1"/>
  <c r="B23" i="3" s="1"/>
  <c r="B29" i="3" s="1"/>
  <c r="B35" i="3" s="1"/>
  <c r="B41" i="3" s="1"/>
  <c r="B47" i="3" s="1"/>
  <c r="B53" i="3" s="1"/>
  <c r="B59" i="3" s="1"/>
  <c r="B65" i="3" s="1"/>
  <c r="B71" i="3" s="1"/>
  <c r="B79" i="3" s="1"/>
  <c r="B85" i="3" s="1"/>
  <c r="B91" i="3" s="1"/>
  <c r="B97" i="3" s="1"/>
  <c r="B103" i="3" s="1"/>
  <c r="B109" i="3" s="1"/>
  <c r="B116" i="3" s="1"/>
  <c r="B123" i="3" s="1"/>
  <c r="B130" i="3" s="1"/>
  <c r="B136" i="3" s="1"/>
  <c r="B142" i="3" s="1"/>
  <c r="B148" i="3" s="1"/>
  <c r="B154" i="3" s="1"/>
  <c r="B162" i="3" s="1"/>
  <c r="B169" i="3" s="1"/>
  <c r="B176" i="3" s="1"/>
  <c r="B182" i="3" s="1"/>
  <c r="B188" i="3" s="1"/>
  <c r="B194" i="3" s="1"/>
  <c r="B200" i="3" s="1"/>
  <c r="B206" i="3" s="1"/>
  <c r="B212" i="3" s="1"/>
  <c r="B218" i="3" s="1"/>
  <c r="B224" i="3" s="1"/>
  <c r="B230" i="3" s="1"/>
  <c r="B236" i="3" s="1"/>
  <c r="C49" i="3" l="1"/>
  <c r="E49" i="3" s="1"/>
  <c r="C53" i="3"/>
  <c r="E53" i="3" s="1"/>
  <c r="C59" i="3"/>
  <c r="E59" i="3" s="1"/>
  <c r="C56" i="3"/>
  <c r="E56" i="3" s="1"/>
  <c r="C62" i="3"/>
  <c r="E62" i="3" s="1"/>
  <c r="C54" i="3"/>
  <c r="E54" i="3" s="1"/>
  <c r="C60" i="3"/>
  <c r="E60" i="3" s="1"/>
  <c r="C55" i="3"/>
  <c r="E55" i="3" s="1"/>
  <c r="C61" i="3"/>
  <c r="E61" i="3" s="1"/>
  <c r="G15" i="3" l="1"/>
  <c r="G9" i="3"/>
</calcChain>
</file>

<file path=xl/sharedStrings.xml><?xml version="1.0" encoding="utf-8"?>
<sst xmlns="http://schemas.openxmlformats.org/spreadsheetml/2006/main" count="1752" uniqueCount="297">
  <si>
    <t>Time</t>
  </si>
  <si>
    <t>Lane</t>
  </si>
  <si>
    <t>Crew</t>
  </si>
  <si>
    <t>Place</t>
  </si>
  <si>
    <t xml:space="preserve">We will need volunteers to bring the boats back to the docks from the concession area. </t>
  </si>
  <si>
    <t>Boat</t>
  </si>
  <si>
    <t>Mixed</t>
  </si>
  <si>
    <t>Coulee Classic Dragons</t>
  </si>
  <si>
    <t>count of the crews</t>
  </si>
  <si>
    <t>Breast Friends</t>
  </si>
  <si>
    <t>Abreast of 'bridge</t>
  </si>
  <si>
    <t>Busting with Energy</t>
  </si>
  <si>
    <t>11 rounds of mixed</t>
  </si>
  <si>
    <t>Abreast in the Rockies</t>
  </si>
  <si>
    <t>Blazing Paddles</t>
  </si>
  <si>
    <t>Dragnum Bad Buoys</t>
  </si>
  <si>
    <t>EDBRC Wahine Kei Waka</t>
  </si>
  <si>
    <t>For The Win</t>
  </si>
  <si>
    <t>Kootenay Rhythm Dragons LOL</t>
  </si>
  <si>
    <t>Lethbridge College Kodiaks women's team</t>
  </si>
  <si>
    <t>NautiGals</t>
  </si>
  <si>
    <t>Phoenix</t>
  </si>
  <si>
    <t>Sister Power</t>
  </si>
  <si>
    <t>Snapdragons</t>
  </si>
  <si>
    <t>Team Miles</t>
  </si>
  <si>
    <t>Thunderstrokes</t>
  </si>
  <si>
    <t>Victorious Secret</t>
  </si>
  <si>
    <t>Wake My Day</t>
  </si>
  <si>
    <t>What Time Is It? Happy Hour</t>
  </si>
  <si>
    <t>Wood'n Eye</t>
  </si>
  <si>
    <t>WTF?! Where's The Finish?!</t>
  </si>
  <si>
    <t>YWise Women in a Boat</t>
  </si>
  <si>
    <t>#Dragonourtail</t>
  </si>
  <si>
    <t>ATB Blue Bayou</t>
  </si>
  <si>
    <t>ATCO Flame 'N' Dragons</t>
  </si>
  <si>
    <t>Best Western Oarfins</t>
  </si>
  <si>
    <t>Bozeman Vikings Dragon Boat Team</t>
  </si>
  <si>
    <t>Burton &amp; Co. Screamin' Sea Men</t>
  </si>
  <si>
    <t>Catch 22</t>
  </si>
  <si>
    <t>Distilled Liquor Co.</t>
  </si>
  <si>
    <t>Doritos Torpedoes</t>
  </si>
  <si>
    <t>DRAGNUM - Dragon Boat Calgary</t>
  </si>
  <si>
    <t>Dragon Blades</t>
  </si>
  <si>
    <t>Dragon Masters</t>
  </si>
  <si>
    <t>Eldorado Fun Finders</t>
  </si>
  <si>
    <t>Galko Gators</t>
  </si>
  <si>
    <t>Happy Hour ~ After Hours</t>
  </si>
  <si>
    <t>High Level Canoes and Kayaks</t>
  </si>
  <si>
    <t>Holy Ship</t>
  </si>
  <si>
    <t>Impavidus Draconis Paddling Club (Team ID)</t>
  </si>
  <si>
    <t>Klippers</t>
  </si>
  <si>
    <t>KPMG Blue Divide</t>
  </si>
  <si>
    <t>Lethbridge Leftovers</t>
  </si>
  <si>
    <t>LFS Bravehearts</t>
  </si>
  <si>
    <t>Peak Offshore Warriors</t>
  </si>
  <si>
    <t>Prairie Dragons - Pond Scum</t>
  </si>
  <si>
    <t>Prairie Fire</t>
  </si>
  <si>
    <t>Quest Support Services Dragons</t>
  </si>
  <si>
    <t>Quiet Riot</t>
  </si>
  <si>
    <t>Raunchy Rodents</t>
  </si>
  <si>
    <t>Red Eyes Paddling Club</t>
  </si>
  <si>
    <t>Rocksteady</t>
  </si>
  <si>
    <t>Rudder Chaos</t>
  </si>
  <si>
    <t>Snapping Turtles</t>
  </si>
  <si>
    <t>Spartans</t>
  </si>
  <si>
    <t>U of L Fiat Dux</t>
  </si>
  <si>
    <t>U of L Pronghorn Paddlers</t>
  </si>
  <si>
    <t>Uncivil Serpents</t>
  </si>
  <si>
    <t>Waverunners</t>
  </si>
  <si>
    <t>Henderson Lakers</t>
  </si>
  <si>
    <t>Paddlin' Yotes</t>
  </si>
  <si>
    <t>7 rounds of womens</t>
  </si>
  <si>
    <t xml:space="preserve">Mixed E Final   </t>
  </si>
  <si>
    <t xml:space="preserve">Raynar Cup!! Top 4 Local Mixed Crews  </t>
  </si>
  <si>
    <t>Sistership Daenerys</t>
  </si>
  <si>
    <t>Sistership Phoenix</t>
  </si>
  <si>
    <t>Bozeman Vikings</t>
  </si>
  <si>
    <t>CDBC Crew Yahoo</t>
  </si>
  <si>
    <t>Yahoo Angels</t>
  </si>
  <si>
    <t>AHS Sync or Swim</t>
  </si>
  <si>
    <t>Sistership Daenerys  (June 17 12:38 am)</t>
  </si>
  <si>
    <t>Sistership Phoenix  (June 17 12:38 am)</t>
  </si>
  <si>
    <t>Dragnum - DBC (June 17 5:39 pm)</t>
  </si>
  <si>
    <t>Prairie Dragons Pond Scum</t>
  </si>
  <si>
    <t>Paddlin Yotes</t>
  </si>
  <si>
    <t>Round</t>
  </si>
  <si>
    <t>Division</t>
  </si>
  <si>
    <t>Women's</t>
  </si>
  <si>
    <t>Sponsor</t>
  </si>
  <si>
    <t>Saturday Morning - Qualifying Heat #1</t>
  </si>
  <si>
    <t>C Cup</t>
  </si>
  <si>
    <t>Crew Challenges</t>
  </si>
  <si>
    <t>Flaman</t>
  </si>
  <si>
    <t>Register with Race Chair</t>
  </si>
  <si>
    <t>Saturday Afternoon - Qualifying Heat #2</t>
  </si>
  <si>
    <t>10 Minute Break 9:05 AM - 9:15 AM</t>
  </si>
  <si>
    <t>Youth Challenge</t>
  </si>
  <si>
    <t>Masters Open Challenge (55+)</t>
  </si>
  <si>
    <t>Mix &amp; match your crew</t>
  </si>
  <si>
    <t>Rose Ceremony 12:00 PM at the concession dock area.</t>
  </si>
  <si>
    <t>Roses were generoulsy donated by Burton &amp; Company accountants.</t>
  </si>
  <si>
    <t>Guts and Glory</t>
  </si>
  <si>
    <t>Women's Qualifiers #1</t>
  </si>
  <si>
    <t>Mixed Qualifiers #1</t>
  </si>
  <si>
    <t>Women's Qualifiers #2</t>
  </si>
  <si>
    <t>Mixed Qualifiers #2</t>
  </si>
  <si>
    <t>This will require a steer/drum meeting at the dock area</t>
  </si>
  <si>
    <t>Prairie Dragons Pond Scum (June 16 10:58 pm)</t>
  </si>
  <si>
    <t>Wait List</t>
  </si>
  <si>
    <t>Boat number does not denote order of race</t>
  </si>
  <si>
    <t>Break - 4:00 PM mandatory meeting for Guts and Glory at the Officials tent near race dock</t>
  </si>
  <si>
    <t>Loading boats at 7:30 AM</t>
  </si>
  <si>
    <t>Placed</t>
  </si>
  <si>
    <t>Mixed E Semifinals</t>
  </si>
  <si>
    <t>Mixed D Semifinals</t>
  </si>
  <si>
    <t>Mixed C Semifinals</t>
  </si>
  <si>
    <t>Mixed B Semifinals</t>
  </si>
  <si>
    <t>Mixed A Semifinals</t>
  </si>
  <si>
    <t>Women's C Semifinals</t>
  </si>
  <si>
    <t>Women's B Semifinals</t>
  </si>
  <si>
    <t>Women's A Semifinals</t>
  </si>
  <si>
    <t>Women's C Consolation Final</t>
  </si>
  <si>
    <t>Award Ceremony 4:00 PM (or after final race)</t>
  </si>
  <si>
    <t>Women's C Final</t>
  </si>
  <si>
    <t>Women's B Consolation Final</t>
  </si>
  <si>
    <t>Women's B Final</t>
  </si>
  <si>
    <t>Women's A Final</t>
  </si>
  <si>
    <t>Women's A Consolation Final</t>
  </si>
  <si>
    <t>Mixed E Consolation Final</t>
  </si>
  <si>
    <t>Mixed D Consolation Final</t>
  </si>
  <si>
    <t>Mixed D Final</t>
  </si>
  <si>
    <t>Mixed C Consolation Final</t>
  </si>
  <si>
    <t>Mixed C  Final</t>
  </si>
  <si>
    <t>Mixed B Consolation Final</t>
  </si>
  <si>
    <t>Mixed B Final</t>
  </si>
  <si>
    <t>Mixed A Consolation Final</t>
  </si>
  <si>
    <t>Mixed A Final</t>
  </si>
  <si>
    <t>Based on Saturday's combined times</t>
  </si>
  <si>
    <t>20 Minute Break 10:00 AM - 10:20 AM</t>
  </si>
  <si>
    <t>Sunday Morning - Semifinals</t>
  </si>
  <si>
    <t>Sunday Afternoon - Finals</t>
  </si>
  <si>
    <t>Combined times from qualifers seed crews into semifinals; fastest times get fastest lanes.</t>
  </si>
  <si>
    <t>7th remain</t>
  </si>
  <si>
    <t>8th remain</t>
  </si>
  <si>
    <t>9th remain</t>
  </si>
  <si>
    <t>1st frm 41</t>
  </si>
  <si>
    <t>1st frm 42</t>
  </si>
  <si>
    <t>1st frm 43</t>
  </si>
  <si>
    <t>4th frm 44</t>
  </si>
  <si>
    <t>3rd frm 44</t>
  </si>
  <si>
    <t>3rd frm 45</t>
  </si>
  <si>
    <t>4th frm 45</t>
  </si>
  <si>
    <t>2nd frm 44</t>
  </si>
  <si>
    <t>1st frm 44</t>
  </si>
  <si>
    <t>1st frm 45</t>
  </si>
  <si>
    <t>2nd frm 45</t>
  </si>
  <si>
    <t>4th frm 54</t>
  </si>
  <si>
    <t>3rd frm 54</t>
  </si>
  <si>
    <t>3rd frm 53</t>
  </si>
  <si>
    <t>4th frm 53</t>
  </si>
  <si>
    <t>2nd frm 54</t>
  </si>
  <si>
    <t>1st frm 54</t>
  </si>
  <si>
    <t>1st frm 53</t>
  </si>
  <si>
    <t>2nd frm 53</t>
  </si>
  <si>
    <t>4th frm 55</t>
  </si>
  <si>
    <t>3rd frm 55</t>
  </si>
  <si>
    <t>3rd frm 56</t>
  </si>
  <si>
    <t>4th frm 56</t>
  </si>
  <si>
    <t>2nd frm 55</t>
  </si>
  <si>
    <t>1st frm 55</t>
  </si>
  <si>
    <t>1st frm 56</t>
  </si>
  <si>
    <t>2nd frm 56</t>
  </si>
  <si>
    <t>4th frm 57</t>
  </si>
  <si>
    <t>3rd frm 57</t>
  </si>
  <si>
    <t>3rd frm 58</t>
  </si>
  <si>
    <t>4th frm 58</t>
  </si>
  <si>
    <t>2nd frm 57</t>
  </si>
  <si>
    <t>1st frm 57</t>
  </si>
  <si>
    <t>1st frm 58</t>
  </si>
  <si>
    <t>2nd frm 58</t>
  </si>
  <si>
    <t xml:space="preserve">YWCA Angie Shaw Memorial Race Top 4 Local Women's Crews </t>
  </si>
  <si>
    <t>2nd frm 51</t>
  </si>
  <si>
    <t>1st frm 51</t>
  </si>
  <si>
    <t>1st frm 52</t>
  </si>
  <si>
    <t>2nd frm 52</t>
  </si>
  <si>
    <t>3rd frm 51</t>
  </si>
  <si>
    <t>3rd frm 52</t>
  </si>
  <si>
    <t>4th frm 51</t>
  </si>
  <si>
    <t>4th frm 52</t>
  </si>
  <si>
    <t>4th frm 49</t>
  </si>
  <si>
    <t>3rd frm 49</t>
  </si>
  <si>
    <t>2nd frm 49</t>
  </si>
  <si>
    <t>1st frm 49</t>
  </si>
  <si>
    <t>3rd frm 50</t>
  </si>
  <si>
    <t>4th frm 50</t>
  </si>
  <si>
    <t>1st frm 50</t>
  </si>
  <si>
    <t>2nd frm 50</t>
  </si>
  <si>
    <t>This is a reset race, using boat 1 for lane 5 in round 66</t>
  </si>
  <si>
    <t>This is a reset race, using boat 1 for lane 5 in round 59</t>
  </si>
  <si>
    <t>10 Minute Break 1:50 PM - 2:00 PM</t>
  </si>
  <si>
    <t>20 Minute Lunch Break 12:20 PM - 12:40 PM</t>
  </si>
  <si>
    <t>30 Minute Lunch Break 12:30 PM - 1:00 PM</t>
  </si>
  <si>
    <t>Race Sponsor</t>
  </si>
  <si>
    <t>ATB Financial</t>
  </si>
  <si>
    <t>Audiology First</t>
  </si>
  <si>
    <t>ULSU</t>
  </si>
  <si>
    <t>Atco Gas</t>
  </si>
  <si>
    <t>City of Lethbridge</t>
  </si>
  <si>
    <t>Big Rock</t>
  </si>
  <si>
    <t>Newway Motor Sports</t>
  </si>
  <si>
    <t>Visit Lethbridge</t>
  </si>
  <si>
    <t>CTV</t>
  </si>
  <si>
    <t xml:space="preserve">Global </t>
  </si>
  <si>
    <t>B93.3</t>
  </si>
  <si>
    <t>Country 95</t>
  </si>
  <si>
    <t>Kiss 107</t>
  </si>
  <si>
    <t>Rock 106</t>
  </si>
  <si>
    <t>CJOC 94.1</t>
  </si>
  <si>
    <t>98.1 Bridge</t>
  </si>
  <si>
    <t>Lethbridge Herald</t>
  </si>
  <si>
    <t>Pogo Bros</t>
  </si>
  <si>
    <t>Rotary Club Downtown</t>
  </si>
  <si>
    <t>Sunrise Rotary</t>
  </si>
  <si>
    <t>Mosaic</t>
  </si>
  <si>
    <t>Urban Spirits</t>
  </si>
  <si>
    <t>Lethbridge Rotary East</t>
  </si>
  <si>
    <t>Global</t>
  </si>
  <si>
    <t>Kiss 107 &amp; Rock 106</t>
  </si>
  <si>
    <t>B93 and Country 95</t>
  </si>
  <si>
    <t>NewWay Motor Sports</t>
  </si>
  <si>
    <t>El Dorado</t>
  </si>
  <si>
    <t>Sistership Phoenix (BLACK 2)</t>
  </si>
  <si>
    <t>Breast Friends (BLACK 1)</t>
  </si>
  <si>
    <t>Abreast in the Rockies (RED 1)</t>
  </si>
  <si>
    <t>Abreast of 'bridge (RED 2)</t>
  </si>
  <si>
    <t>Busting with Energy (RED 3)</t>
  </si>
  <si>
    <t>Sistership Daenerys (RED 4)</t>
  </si>
  <si>
    <t>Pixel Boom Media</t>
  </si>
  <si>
    <t>Sum</t>
  </si>
  <si>
    <t>Women</t>
  </si>
  <si>
    <t>Order</t>
  </si>
  <si>
    <t>Testostterzone</t>
  </si>
  <si>
    <t>Start</t>
  </si>
  <si>
    <t>Finish</t>
  </si>
  <si>
    <t>Div Order</t>
  </si>
  <si>
    <t>Total Order</t>
  </si>
  <si>
    <t>Heat 1</t>
  </si>
  <si>
    <t>Heat 2</t>
  </si>
  <si>
    <t>Cat</t>
  </si>
  <si>
    <t>4th remain</t>
  </si>
  <si>
    <t>5th remain</t>
  </si>
  <si>
    <t>6th remain</t>
  </si>
  <si>
    <t>Local?</t>
  </si>
  <si>
    <t>1st frm 46</t>
  </si>
  <si>
    <t>1st frm 47</t>
  </si>
  <si>
    <t>1st frm 48</t>
  </si>
  <si>
    <t>CJOC and The Bridge</t>
  </si>
  <si>
    <t>Crew Name</t>
  </si>
  <si>
    <t>Hometown</t>
  </si>
  <si>
    <t>Sat AM</t>
  </si>
  <si>
    <t>Sat PM</t>
  </si>
  <si>
    <t>Semi</t>
  </si>
  <si>
    <t>Final</t>
  </si>
  <si>
    <t>A</t>
  </si>
  <si>
    <t>B</t>
  </si>
  <si>
    <t>C</t>
  </si>
  <si>
    <t>D</t>
  </si>
  <si>
    <t>E</t>
  </si>
  <si>
    <t>Lethbridge</t>
  </si>
  <si>
    <t>Edmonton</t>
  </si>
  <si>
    <t>Calgary</t>
  </si>
  <si>
    <t>Medicine Hat</t>
  </si>
  <si>
    <t>Okotoks</t>
  </si>
  <si>
    <t>Cranbrook, BC</t>
  </si>
  <si>
    <t>Nelson, BC</t>
  </si>
  <si>
    <t>Regina, SK</t>
  </si>
  <si>
    <t>Saskatoon, SK</t>
  </si>
  <si>
    <t>Bozeman, MT</t>
  </si>
  <si>
    <t>Overall</t>
  </si>
  <si>
    <t>Min</t>
  </si>
  <si>
    <t>Max</t>
  </si>
  <si>
    <t>Diff</t>
  </si>
  <si>
    <t>Ave</t>
  </si>
  <si>
    <t>Div</t>
  </si>
  <si>
    <t>Plc</t>
  </si>
  <si>
    <t>1c</t>
  </si>
  <si>
    <t>2c</t>
  </si>
  <si>
    <t>3c</t>
  </si>
  <si>
    <t>4c</t>
  </si>
  <si>
    <t>5c</t>
  </si>
  <si>
    <t>Row Labels</t>
  </si>
  <si>
    <t>Grand Total</t>
  </si>
  <si>
    <t>Count of Crew Name</t>
  </si>
  <si>
    <t>Column Labels</t>
  </si>
  <si>
    <t>Average of Ave</t>
  </si>
  <si>
    <t>Impavidus Draconis Paddling Club</t>
  </si>
  <si>
    <t>Lethbridge College Kodiaks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</si>
</sst>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h:mm\ AM/PM;@"/>
    <numFmt numFmtId="165" formatCode="mm:ss.00"/>
    <numFmt numFmtId="166" formatCode="m:ss.00"/>
  </numFmts>
  <fonts count="17" x14ac:knownFonts="1">
    <font>
      <sz val="10"/>
      <name val="Arial"/>
      <family val="2"/>
      <charset val="1"/>
    </font>
    <font>
      <sz val="10"/>
      <name val="Arial"/>
      <family val="2"/>
      <charset val="1"/>
    </font>
    <font>
      <b/>
      <sz val="12"/>
      <name val="Calibri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FFFFFF"/>
      <name val="Calibri"/>
      <family val="2"/>
      <scheme val="minor"/>
    </font>
    <font>
      <i/>
      <sz val="12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name val="Calibri"/>
      <family val="2"/>
    </font>
    <font>
      <b/>
      <sz val="12"/>
      <color theme="0"/>
      <name val="Calibri"/>
      <family val="2"/>
    </font>
    <font>
      <sz val="12"/>
      <color theme="0"/>
      <name val="Calibri"/>
      <family val="2"/>
      <scheme val="minor"/>
    </font>
    <font>
      <sz val="12"/>
      <color theme="0"/>
      <name val="Calibri"/>
      <family val="2"/>
    </font>
    <font>
      <b/>
      <sz val="10"/>
      <name val="Arial"/>
      <family val="2"/>
    </font>
    <font>
      <b/>
      <sz val="10"/>
      <color theme="0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CA2483"/>
        <bgColor rgb="FFC0504D"/>
      </patternFill>
    </fill>
    <fill>
      <patternFill patternType="solid">
        <fgColor theme="0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6699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1CE41C"/>
        <bgColor indexed="64"/>
      </patternFill>
    </fill>
    <fill>
      <patternFill patternType="solid">
        <fgColor rgb="FF35CB35"/>
        <bgColor indexed="64"/>
      </patternFill>
    </fill>
    <fill>
      <patternFill patternType="solid">
        <fgColor rgb="FF4EB24E"/>
        <bgColor indexed="64"/>
      </patternFill>
    </fill>
    <fill>
      <patternFill patternType="solid">
        <fgColor rgb="FF679967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rgb="FFE94999"/>
        <bgColor indexed="64"/>
      </patternFill>
    </fill>
    <fill>
      <patternFill patternType="solid">
        <fgColor rgb="FFD55D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56">
    <xf numFmtId="0" fontId="0" fillId="0" borderId="0" xfId="0"/>
    <xf numFmtId="0" fontId="3" fillId="0" borderId="1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0" fontId="4" fillId="5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3" fillId="0" borderId="1" xfId="0" applyNumberFormat="1" applyFont="1" applyFill="1" applyBorder="1" applyAlignment="1">
      <alignment horizontal="left" vertical="center"/>
    </xf>
    <xf numFmtId="0" fontId="3" fillId="0" borderId="0" xfId="0" applyFont="1"/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164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4" borderId="0" xfId="0" applyFont="1" applyFill="1" applyAlignment="1">
      <alignment horizontal="right"/>
    </xf>
    <xf numFmtId="0" fontId="3" fillId="4" borderId="0" xfId="0" applyFont="1" applyFill="1" applyBorder="1" applyAlignment="1">
      <alignment horizontal="center" vertical="center"/>
    </xf>
    <xf numFmtId="0" fontId="3" fillId="0" borderId="0" xfId="1" applyFont="1" applyBorder="1" applyAlignment="1">
      <alignment vertical="center"/>
    </xf>
    <xf numFmtId="0" fontId="3" fillId="0" borderId="1" xfId="1" applyFont="1" applyBorder="1" applyAlignment="1">
      <alignment horizontal="center" vertical="center"/>
    </xf>
    <xf numFmtId="164" fontId="3" fillId="0" borderId="0" xfId="1" applyNumberFormat="1" applyFont="1" applyBorder="1" applyAlignment="1">
      <alignment horizontal="center" vertical="center"/>
    </xf>
    <xf numFmtId="0" fontId="3" fillId="0" borderId="0" xfId="1" applyFont="1" applyBorder="1" applyAlignment="1">
      <alignment horizontal="center" vertical="center"/>
    </xf>
    <xf numFmtId="0" fontId="3" fillId="4" borderId="0" xfId="0" applyFont="1" applyFill="1" applyBorder="1" applyAlignment="1">
      <alignment horizontal="right" vertical="center"/>
    </xf>
    <xf numFmtId="0" fontId="3" fillId="4" borderId="2" xfId="0" applyFont="1" applyFill="1" applyBorder="1" applyAlignment="1">
      <alignment horizontal="right" vertical="center"/>
    </xf>
    <xf numFmtId="0" fontId="3" fillId="0" borderId="0" xfId="0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0" fontId="3" fillId="0" borderId="0" xfId="0" applyFont="1" applyBorder="1"/>
    <xf numFmtId="0" fontId="8" fillId="7" borderId="1" xfId="0" applyFont="1" applyFill="1" applyBorder="1" applyAlignment="1">
      <alignment horizontal="center" vertical="center"/>
    </xf>
    <xf numFmtId="0" fontId="3" fillId="0" borderId="0" xfId="0" applyFont="1" applyAlignment="1"/>
    <xf numFmtId="0" fontId="3" fillId="0" borderId="1" xfId="0" applyFont="1" applyBorder="1" applyAlignment="1"/>
    <xf numFmtId="0" fontId="3" fillId="0" borderId="1" xfId="0" applyFont="1" applyBorder="1" applyAlignment="1">
      <alignment horizontal="left" vertical="center" wrapText="1"/>
    </xf>
    <xf numFmtId="0" fontId="4" fillId="0" borderId="0" xfId="1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1" applyFont="1" applyBorder="1" applyAlignment="1">
      <alignment horizontal="left" vertical="center"/>
    </xf>
    <xf numFmtId="0" fontId="2" fillId="6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/>
    </xf>
    <xf numFmtId="0" fontId="3" fillId="0" borderId="1" xfId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2" fillId="5" borderId="1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9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left"/>
    </xf>
    <xf numFmtId="0" fontId="10" fillId="8" borderId="1" xfId="0" applyFont="1" applyFill="1" applyBorder="1" applyAlignment="1">
      <alignment horizontal="center" vertical="center" wrapText="1"/>
    </xf>
    <xf numFmtId="0" fontId="0" fillId="0" borderId="0" xfId="0"/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right" vertical="center"/>
    </xf>
    <xf numFmtId="0" fontId="3" fillId="0" borderId="1" xfId="1" applyFont="1" applyBorder="1" applyAlignment="1">
      <alignment horizontal="right" vertical="center"/>
    </xf>
    <xf numFmtId="0" fontId="3" fillId="0" borderId="0" xfId="0" applyFont="1" applyAlignment="1">
      <alignment horizontal="right"/>
    </xf>
    <xf numFmtId="165" fontId="3" fillId="0" borderId="0" xfId="0" applyNumberFormat="1" applyFont="1" applyBorder="1" applyAlignment="1">
      <alignment horizontal="right" vertical="center"/>
    </xf>
    <xf numFmtId="165" fontId="3" fillId="0" borderId="1" xfId="1" applyNumberFormat="1" applyFont="1" applyBorder="1" applyAlignment="1">
      <alignment horizontal="right" vertical="center"/>
    </xf>
    <xf numFmtId="165" fontId="3" fillId="0" borderId="1" xfId="0" applyNumberFormat="1" applyFont="1" applyBorder="1" applyAlignment="1">
      <alignment horizontal="right" vertical="center"/>
    </xf>
    <xf numFmtId="165" fontId="3" fillId="0" borderId="0" xfId="0" applyNumberFormat="1" applyFont="1" applyAlignment="1">
      <alignment horizontal="right"/>
    </xf>
    <xf numFmtId="165" fontId="3" fillId="0" borderId="1" xfId="0" applyNumberFormat="1" applyFont="1" applyBorder="1" applyAlignment="1">
      <alignment horizontal="center" vertical="center"/>
    </xf>
    <xf numFmtId="165" fontId="3" fillId="5" borderId="1" xfId="0" applyNumberFormat="1" applyFont="1" applyFill="1" applyBorder="1" applyAlignment="1">
      <alignment horizontal="right" vertical="center"/>
    </xf>
    <xf numFmtId="0" fontId="3" fillId="5" borderId="1" xfId="0" applyFont="1" applyFill="1" applyBorder="1" applyAlignment="1">
      <alignment horizontal="right" vertical="center"/>
    </xf>
    <xf numFmtId="165" fontId="0" fillId="0" borderId="0" xfId="0" applyNumberFormat="1" applyFont="1" applyAlignment="1">
      <alignment horizontal="right"/>
    </xf>
    <xf numFmtId="0" fontId="0" fillId="0" borderId="0" xfId="0" applyFont="1" applyAlignment="1">
      <alignment horizontal="right"/>
    </xf>
    <xf numFmtId="165" fontId="9" fillId="6" borderId="1" xfId="0" applyNumberFormat="1" applyFont="1" applyFill="1" applyBorder="1" applyAlignment="1">
      <alignment horizontal="right" vertical="center" wrapText="1"/>
    </xf>
    <xf numFmtId="0" fontId="9" fillId="6" borderId="1" xfId="0" applyFont="1" applyFill="1" applyBorder="1" applyAlignment="1">
      <alignment horizontal="right" vertical="center" wrapText="1"/>
    </xf>
    <xf numFmtId="165" fontId="11" fillId="7" borderId="1" xfId="0" applyNumberFormat="1" applyFont="1" applyFill="1" applyBorder="1" applyAlignment="1">
      <alignment horizontal="right" vertical="center"/>
    </xf>
    <xf numFmtId="0" fontId="11" fillId="7" borderId="1" xfId="0" applyFont="1" applyFill="1" applyBorder="1" applyAlignment="1">
      <alignment horizontal="right" vertical="center"/>
    </xf>
    <xf numFmtId="165" fontId="12" fillId="8" borderId="1" xfId="0" applyNumberFormat="1" applyFont="1" applyFill="1" applyBorder="1" applyAlignment="1">
      <alignment horizontal="right" vertical="center" wrapText="1"/>
    </xf>
    <xf numFmtId="0" fontId="12" fillId="8" borderId="1" xfId="0" applyFont="1" applyFill="1" applyBorder="1" applyAlignment="1">
      <alignment horizontal="right" vertical="center" wrapText="1"/>
    </xf>
    <xf numFmtId="0" fontId="13" fillId="0" borderId="0" xfId="0" applyFont="1" applyAlignment="1">
      <alignment horizontal="center"/>
    </xf>
    <xf numFmtId="165" fontId="13" fillId="0" borderId="0" xfId="0" applyNumberFormat="1" applyFont="1" applyAlignment="1">
      <alignment horizontal="center"/>
    </xf>
    <xf numFmtId="165" fontId="0" fillId="0" borderId="0" xfId="0" applyNumberFormat="1"/>
    <xf numFmtId="0" fontId="13" fillId="0" borderId="0" xfId="0" applyNumberFormat="1" applyFont="1" applyAlignment="1">
      <alignment horizontal="center"/>
    </xf>
    <xf numFmtId="0" fontId="0" fillId="0" borderId="0" xfId="0" applyNumberFormat="1"/>
    <xf numFmtId="0" fontId="14" fillId="9" borderId="0" xfId="0" applyFont="1" applyFill="1"/>
    <xf numFmtId="0" fontId="14" fillId="10" borderId="0" xfId="0" applyFont="1" applyFill="1"/>
    <xf numFmtId="0" fontId="13" fillId="0" borderId="0" xfId="0" applyFont="1" applyAlignment="1">
      <alignment horizontal="center" vertical="center"/>
    </xf>
    <xf numFmtId="165" fontId="13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/>
    <xf numFmtId="0" fontId="0" fillId="0" borderId="0" xfId="0"/>
    <xf numFmtId="47" fontId="0" fillId="0" borderId="0" xfId="0" applyNumberFormat="1"/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165" fontId="3" fillId="0" borderId="0" xfId="0" applyNumberFormat="1" applyFont="1" applyBorder="1" applyAlignment="1">
      <alignment vertical="center"/>
    </xf>
    <xf numFmtId="165" fontId="9" fillId="6" borderId="1" xfId="0" applyNumberFormat="1" applyFont="1" applyFill="1" applyBorder="1" applyAlignment="1">
      <alignment horizontal="center" vertical="center" wrapText="1"/>
    </xf>
    <xf numFmtId="165" fontId="3" fillId="0" borderId="1" xfId="0" applyNumberFormat="1" applyFont="1" applyFill="1" applyBorder="1" applyAlignment="1">
      <alignment horizontal="center" vertical="center"/>
    </xf>
    <xf numFmtId="165" fontId="3" fillId="0" borderId="0" xfId="1" applyNumberFormat="1" applyFont="1" applyBorder="1" applyAlignment="1">
      <alignment vertical="center"/>
    </xf>
    <xf numFmtId="165" fontId="3" fillId="0" borderId="0" xfId="0" applyNumberFormat="1" applyFont="1" applyBorder="1" applyAlignment="1">
      <alignment horizontal="center" vertical="center"/>
    </xf>
    <xf numFmtId="165" fontId="9" fillId="5" borderId="1" xfId="0" applyNumberFormat="1" applyFont="1" applyFill="1" applyBorder="1" applyAlignment="1">
      <alignment horizontal="center" vertical="center"/>
    </xf>
    <xf numFmtId="165" fontId="9" fillId="0" borderId="1" xfId="0" applyNumberFormat="1" applyFont="1" applyFill="1" applyBorder="1" applyAlignment="1">
      <alignment horizontal="center" vertical="center"/>
    </xf>
    <xf numFmtId="165" fontId="3" fillId="0" borderId="1" xfId="1" applyNumberFormat="1" applyFont="1" applyBorder="1" applyAlignment="1">
      <alignment vertical="center"/>
    </xf>
    <xf numFmtId="165" fontId="0" fillId="0" borderId="0" xfId="0" applyNumberFormat="1" applyFont="1"/>
    <xf numFmtId="165" fontId="3" fillId="0" borderId="0" xfId="1" applyNumberFormat="1" applyFont="1" applyBorder="1" applyAlignment="1">
      <alignment horizontal="center" vertical="center"/>
    </xf>
    <xf numFmtId="165" fontId="12" fillId="8" borderId="1" xfId="0" applyNumberFormat="1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left" vertical="center" wrapText="1"/>
    </xf>
    <xf numFmtId="0" fontId="2" fillId="5" borderId="1" xfId="0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10" fillId="8" borderId="1" xfId="0" applyFont="1" applyFill="1" applyBorder="1" applyAlignment="1">
      <alignment horizontal="left" vertical="center" wrapText="1"/>
    </xf>
    <xf numFmtId="0" fontId="3" fillId="11" borderId="1" xfId="0" applyFont="1" applyFill="1" applyBorder="1" applyAlignment="1">
      <alignment horizontal="left" vertical="center"/>
    </xf>
    <xf numFmtId="0" fontId="0" fillId="0" borderId="0" xfId="0"/>
    <xf numFmtId="0" fontId="0" fillId="11" borderId="0" xfId="0" applyFill="1"/>
    <xf numFmtId="0" fontId="3" fillId="0" borderId="1" xfId="1" applyFont="1" applyBorder="1" applyAlignment="1">
      <alignment horizontal="left" vertical="center"/>
    </xf>
    <xf numFmtId="164" fontId="3" fillId="0" borderId="1" xfId="1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vertical="center"/>
    </xf>
    <xf numFmtId="165" fontId="3" fillId="0" borderId="1" xfId="1" applyNumberFormat="1" applyFont="1" applyBorder="1" applyAlignment="1">
      <alignment horizontal="center" vertical="center"/>
    </xf>
    <xf numFmtId="0" fontId="15" fillId="0" borderId="0" xfId="0" applyFont="1"/>
    <xf numFmtId="0" fontId="16" fillId="0" borderId="0" xfId="0" applyFont="1" applyAlignment="1">
      <alignment horizontal="center" vertical="center"/>
    </xf>
    <xf numFmtId="165" fontId="15" fillId="0" borderId="0" xfId="0" applyNumberFormat="1" applyFont="1"/>
    <xf numFmtId="0" fontId="16" fillId="0" borderId="0" xfId="0" applyFont="1" applyFill="1" applyAlignment="1">
      <alignment horizontal="center" vertical="center"/>
    </xf>
    <xf numFmtId="0" fontId="15" fillId="0" borderId="0" xfId="0" applyFont="1" applyFill="1"/>
    <xf numFmtId="0" fontId="15" fillId="12" borderId="0" xfId="0" applyFont="1" applyFill="1"/>
    <xf numFmtId="0" fontId="15" fillId="13" borderId="0" xfId="0" applyFont="1" applyFill="1"/>
    <xf numFmtId="0" fontId="15" fillId="14" borderId="0" xfId="0" applyFont="1" applyFill="1"/>
    <xf numFmtId="0" fontId="15" fillId="15" borderId="0" xfId="0" applyFont="1" applyFill="1"/>
    <xf numFmtId="0" fontId="15" fillId="16" borderId="0" xfId="0" applyFont="1" applyFill="1"/>
    <xf numFmtId="0" fontId="15" fillId="17" borderId="0" xfId="0" applyFont="1" applyFill="1"/>
    <xf numFmtId="0" fontId="15" fillId="18" borderId="0" xfId="0" applyFont="1" applyFill="1"/>
    <xf numFmtId="0" fontId="15" fillId="19" borderId="0" xfId="0" applyFont="1" applyFill="1"/>
    <xf numFmtId="0" fontId="15" fillId="12" borderId="0" xfId="0" applyFont="1" applyFill="1" applyAlignment="1">
      <alignment horizontal="left"/>
    </xf>
    <xf numFmtId="0" fontId="15" fillId="13" borderId="0" xfId="0" applyFont="1" applyFill="1" applyAlignment="1">
      <alignment horizontal="left"/>
    </xf>
    <xf numFmtId="0" fontId="15" fillId="14" borderId="0" xfId="0" applyFont="1" applyFill="1" applyAlignment="1">
      <alignment horizontal="left"/>
    </xf>
    <xf numFmtId="0" fontId="15" fillId="15" borderId="0" xfId="0" applyFont="1" applyFill="1" applyAlignment="1">
      <alignment horizontal="left"/>
    </xf>
    <xf numFmtId="0" fontId="15" fillId="16" borderId="0" xfId="0" applyFont="1" applyFill="1" applyAlignment="1">
      <alignment horizontal="left"/>
    </xf>
    <xf numFmtId="0" fontId="15" fillId="17" borderId="0" xfId="0" applyFont="1" applyFill="1" applyAlignment="1">
      <alignment horizontal="left"/>
    </xf>
    <xf numFmtId="0" fontId="15" fillId="18" borderId="0" xfId="0" applyFont="1" applyFill="1" applyAlignment="1">
      <alignment horizontal="left"/>
    </xf>
    <xf numFmtId="0" fontId="15" fillId="19" borderId="0" xfId="0" applyFont="1" applyFill="1" applyAlignment="1">
      <alignment horizontal="left"/>
    </xf>
    <xf numFmtId="0" fontId="15" fillId="0" borderId="0" xfId="0" applyFont="1" applyAlignment="1">
      <alignment horizontal="left"/>
    </xf>
    <xf numFmtId="0" fontId="0" fillId="0" borderId="0" xfId="0" pivotButton="1"/>
    <xf numFmtId="45" fontId="0" fillId="0" borderId="0" xfId="0" applyNumberFormat="1"/>
    <xf numFmtId="0" fontId="4" fillId="0" borderId="0" xfId="0" applyFont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5" fillId="3" borderId="0" xfId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5" borderId="3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 wrapText="1"/>
    </xf>
    <xf numFmtId="0" fontId="8" fillId="7" borderId="1" xfId="0" applyFont="1" applyFill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10" fillId="8" borderId="1" xfId="0" applyFont="1" applyFill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4" fillId="2" borderId="0" xfId="1" applyFont="1" applyFill="1" applyBorder="1" applyAlignment="1">
      <alignment horizontal="center" vertical="center"/>
    </xf>
    <xf numFmtId="0" fontId="3" fillId="0" borderId="0" xfId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10" fillId="8" borderId="3" xfId="0" applyFont="1" applyFill="1" applyBorder="1" applyAlignment="1">
      <alignment horizontal="center" vertical="center" wrapText="1"/>
    </xf>
    <xf numFmtId="0" fontId="10" fillId="8" borderId="4" xfId="0" applyFont="1" applyFill="1" applyBorder="1" applyAlignment="1">
      <alignment horizontal="center" vertical="center" wrapText="1"/>
    </xf>
    <xf numFmtId="166" fontId="16" fillId="0" borderId="0" xfId="0" applyNumberFormat="1" applyFont="1" applyAlignment="1">
      <alignment horizontal="center" vertical="center"/>
    </xf>
    <xf numFmtId="166" fontId="15" fillId="0" borderId="0" xfId="0" applyNumberFormat="1" applyFont="1"/>
  </cellXfs>
  <cellStyles count="2">
    <cellStyle name="Normal" xfId="0" builtinId="0"/>
    <cellStyle name="TableStyleLight1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558ED5"/>
      <rgbColor rgb="FF9999FF"/>
      <rgbColor rgb="FF953735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2DCDB"/>
      <rgbColor rgb="FF3366FF"/>
      <rgbColor rgb="FF33CCCC"/>
      <rgbColor rgb="FF99CC00"/>
      <rgbColor rgb="FFFFC000"/>
      <rgbColor rgb="FFFF9900"/>
      <rgbColor rgb="FFFF6600"/>
      <rgbColor rgb="FF604A7B"/>
      <rgbColor rgb="FF969696"/>
      <rgbColor rgb="FF10243E"/>
      <rgbColor rgb="FF69AA38"/>
      <rgbColor rgb="FF003300"/>
      <rgbColor rgb="FF333300"/>
      <rgbColor rgb="FFC0504D"/>
      <rgbColor rgb="FFCA2483"/>
      <rgbColor rgb="FF1F497D"/>
      <rgbColor rgb="FF26262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D55D99"/>
      <color rgb="FFE94999"/>
      <color rgb="FFFF3399"/>
      <color rgb="FF679967"/>
      <color rgb="FF4EB24E"/>
      <color rgb="FF35CB35"/>
      <color rgb="FF00FF00"/>
      <color rgb="FF1CE41C"/>
      <color rgb="FF009600"/>
      <color rgb="FF00C8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[2017 Race Card V11.xlsx]Crews by City!PivotTable1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Number of Crews from each City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solidFill>
              <a:sysClr val="window" lastClr="FFFFFF"/>
            </a:solidFill>
            <a:ln>
              <a:solidFill>
                <a:sysClr val="windowText" lastClr="000000">
                  <a:lumMod val="25000"/>
                  <a:lumOff val="75000"/>
                </a:sysClr>
              </a:solidFill>
            </a:ln>
            <a:effectLst/>
          </c:spPr>
          <c:txPr>
            <a:bodyPr rot="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1"/>
          <c:showSerName val="0"/>
          <c:showPercent val="1"/>
          <c:showBubbleSize val="0"/>
          <c:separator>, </c:separator>
          <c:extLst>
            <c:ext xmlns:c15="http://schemas.microsoft.com/office/drawing/2012/chart" uri="{CE6537A1-D6FC-4f65-9D91-7224C49458BB}">
              <c15:spPr xmlns:c15="http://schemas.microsoft.com/office/drawing/2012/chart">
                <a:prstGeom prst="wedgeRectCallout">
                  <a:avLst/>
                </a:prstGeom>
                <a:noFill/>
                <a:ln>
                  <a:noFill/>
                </a:ln>
              </c15:spPr>
            </c:ext>
          </c:extLst>
        </c:dLbl>
      </c:pivotFmt>
      <c:pivotFmt>
        <c:idx val="2"/>
        <c:dLbl>
          <c:idx val="0"/>
          <c:layout>
            <c:manualLayout>
              <c:x val="-1.1702537182852163E-2"/>
              <c:y val="7.955963837853601E-2"/>
            </c:manualLayout>
          </c:layout>
          <c:spPr>
            <a:solidFill>
              <a:sysClr val="window" lastClr="FFFFFF"/>
            </a:solidFill>
            <a:ln>
              <a:solidFill>
                <a:sysClr val="windowText" lastClr="000000">
                  <a:lumMod val="25000"/>
                  <a:lumOff val="75000"/>
                </a:sysClr>
              </a:solidFill>
            </a:ln>
            <a:effectLst/>
          </c:spPr>
          <c:txPr>
            <a:bodyPr rot="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1"/>
          <c:showCatName val="1"/>
          <c:showSerName val="0"/>
          <c:showPercent val="1"/>
          <c:showBubbleSize val="0"/>
          <c:separator>, </c:separator>
          <c:extLst>
            <c:ext xmlns:c15="http://schemas.microsoft.com/office/drawing/2012/chart" uri="{CE6537A1-D6FC-4f65-9D91-7224C49458BB}">
              <c15:spPr xmlns:c15="http://schemas.microsoft.com/office/drawing/2012/chart">
                <a:prstGeom prst="wedgeRectCallout">
                  <a:avLst/>
                </a:prstGeom>
                <a:noFill/>
                <a:ln>
                  <a:noFill/>
                </a:ln>
              </c15:spPr>
            </c:ext>
          </c:extLst>
        </c:dLbl>
      </c:pivotFmt>
      <c:pivotFmt>
        <c:idx val="3"/>
        <c:dLbl>
          <c:idx val="0"/>
          <c:spPr>
            <a:solidFill>
              <a:sysClr val="window" lastClr="FFFFFF"/>
            </a:solidFill>
            <a:ln>
              <a:solidFill>
                <a:sysClr val="windowText" lastClr="000000">
                  <a:lumMod val="25000"/>
                  <a:lumOff val="75000"/>
                </a:sysClr>
              </a:solidFill>
            </a:ln>
            <a:effectLst/>
          </c:spPr>
          <c:txPr>
            <a:bodyPr rot="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1"/>
          <c:showVal val="1"/>
          <c:showCatName val="1"/>
          <c:showSerName val="1"/>
          <c:showPercent val="1"/>
          <c:showBubbleSize val="1"/>
          <c:extLst>
            <c:ext xmlns:c15="http://schemas.microsoft.com/office/drawing/2012/chart" uri="{CE6537A1-D6FC-4f65-9D91-7224C49458BB}"/>
          </c:extLst>
        </c:dLbl>
      </c:pivotFmt>
      <c:pivotFmt>
        <c:idx val="4"/>
        <c:dLbl>
          <c:idx val="0"/>
          <c:layout>
            <c:manualLayout>
              <c:x val="0.10194160104986877"/>
              <c:y val="-7.9344561096529612E-2"/>
            </c:manualLayout>
          </c:layout>
          <c:spPr>
            <a:solidFill>
              <a:sysClr val="window" lastClr="FFFFFF"/>
            </a:solidFill>
            <a:ln>
              <a:solidFill>
                <a:sysClr val="windowText" lastClr="000000">
                  <a:lumMod val="25000"/>
                  <a:lumOff val="75000"/>
                </a:sysClr>
              </a:solidFill>
            </a:ln>
            <a:effectLst/>
          </c:spPr>
          <c:txPr>
            <a:bodyPr rot="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0"/>
          <c:showCatName val="0"/>
          <c:showSerName val="0"/>
          <c:showPercent val="0"/>
          <c:showBubbleSize val="0"/>
          <c:separator>, </c:separator>
          <c:extLst>
            <c:ext xmlns:c15="http://schemas.microsoft.com/office/drawing/2012/chart" uri="{CE6537A1-D6FC-4f65-9D91-7224C49458BB}">
              <c15:spPr xmlns:c15="http://schemas.microsoft.com/office/drawing/2012/chart">
                <a:prstGeom prst="wedgeRectCallout">
                  <a:avLst/>
                </a:prstGeom>
                <a:noFill/>
                <a:ln>
                  <a:noFill/>
                </a:ln>
              </c15:spPr>
            </c:ext>
          </c:extLst>
        </c:dLbl>
      </c:pivotFmt>
      <c:pivotFmt>
        <c:idx val="5"/>
        <c:dLbl>
          <c:idx val="0"/>
          <c:layout>
            <c:manualLayout>
              <c:x val="-4.2343832020997375E-2"/>
              <c:y val="1.7689195100612422E-2"/>
            </c:manualLayout>
          </c:layout>
          <c:spPr>
            <a:solidFill>
              <a:sysClr val="window" lastClr="FFFFFF"/>
            </a:solidFill>
            <a:ln>
              <a:solidFill>
                <a:sysClr val="windowText" lastClr="000000">
                  <a:lumMod val="25000"/>
                  <a:lumOff val="75000"/>
                </a:sysClr>
              </a:solidFill>
            </a:ln>
            <a:effectLst/>
          </c:spPr>
          <c:txPr>
            <a:bodyPr rot="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0"/>
          <c:showCatName val="0"/>
          <c:showSerName val="0"/>
          <c:showPercent val="0"/>
          <c:showBubbleSize val="0"/>
          <c:separator>, </c:separator>
          <c:extLst>
            <c:ext xmlns:c15="http://schemas.microsoft.com/office/drawing/2012/chart" uri="{CE6537A1-D6FC-4f65-9D91-7224C49458BB}">
              <c15:spPr xmlns:c15="http://schemas.microsoft.com/office/drawing/2012/chart">
                <a:prstGeom prst="wedgeRectCallout">
                  <a:avLst/>
                </a:prstGeom>
                <a:noFill/>
                <a:ln>
                  <a:noFill/>
                </a:ln>
              </c15:spPr>
            </c:ext>
          </c:extLst>
        </c:dLbl>
      </c:pivotFmt>
      <c:pivotFmt>
        <c:idx val="6"/>
        <c:dLbl>
          <c:idx val="0"/>
          <c:layout>
            <c:manualLayout>
              <c:x val="-7.6008311461067374E-2"/>
              <c:y val="8.2216754155730487E-2"/>
            </c:manualLayout>
          </c:layout>
          <c:spPr>
            <a:solidFill>
              <a:sysClr val="window" lastClr="FFFFFF"/>
            </a:solidFill>
            <a:ln>
              <a:solidFill>
                <a:sysClr val="windowText" lastClr="000000">
                  <a:lumMod val="25000"/>
                  <a:lumOff val="75000"/>
                </a:sysClr>
              </a:solidFill>
            </a:ln>
            <a:effectLst/>
          </c:spPr>
          <c:txPr>
            <a:bodyPr rot="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0"/>
          <c:showCatName val="0"/>
          <c:showSerName val="0"/>
          <c:showPercent val="0"/>
          <c:showBubbleSize val="0"/>
          <c:separator>, </c:separator>
          <c:extLst>
            <c:ext xmlns:c15="http://schemas.microsoft.com/office/drawing/2012/chart" uri="{CE6537A1-D6FC-4f65-9D91-7224C49458BB}">
              <c15:spPr xmlns:c15="http://schemas.microsoft.com/office/drawing/2012/chart">
                <a:prstGeom prst="wedgeRectCallout">
                  <a:avLst/>
                </a:prstGeom>
                <a:noFill/>
                <a:ln>
                  <a:noFill/>
                </a:ln>
              </c15:spPr>
            </c:ext>
          </c:extLst>
        </c:dLbl>
      </c:pivotFmt>
      <c:pivotFmt>
        <c:idx val="7"/>
        <c:dLbl>
          <c:idx val="0"/>
          <c:layout>
            <c:manualLayout>
              <c:x val="-0.10682261592300964"/>
              <c:y val="0.1227478856809565"/>
            </c:manualLayout>
          </c:layout>
          <c:spPr>
            <a:solidFill>
              <a:sysClr val="window" lastClr="FFFFFF"/>
            </a:solidFill>
            <a:ln>
              <a:solidFill>
                <a:sysClr val="windowText" lastClr="000000">
                  <a:lumMod val="25000"/>
                  <a:lumOff val="75000"/>
                </a:sysClr>
              </a:solidFill>
            </a:ln>
            <a:effectLst/>
          </c:spPr>
          <c:txPr>
            <a:bodyPr rot="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0"/>
          <c:showCatName val="0"/>
          <c:showSerName val="0"/>
          <c:showPercent val="0"/>
          <c:showBubbleSize val="0"/>
          <c:separator>, </c:separator>
          <c:extLst>
            <c:ext xmlns:c15="http://schemas.microsoft.com/office/drawing/2012/chart" uri="{CE6537A1-D6FC-4f65-9D91-7224C49458BB}">
              <c15:spPr xmlns:c15="http://schemas.microsoft.com/office/drawing/2012/chart">
                <a:prstGeom prst="wedgeRectCallout">
                  <a:avLst/>
                </a:prstGeom>
                <a:noFill/>
                <a:ln>
                  <a:noFill/>
                </a:ln>
              </c15:spPr>
            </c:ext>
          </c:extLst>
        </c:dLbl>
      </c:pivotFmt>
      <c:pivotFmt>
        <c:idx val="8"/>
        <c:dLbl>
          <c:idx val="0"/>
          <c:layout>
            <c:manualLayout>
              <c:x val="-0.11010345581802276"/>
              <c:y val="2.9648221055701328E-2"/>
            </c:manualLayout>
          </c:layout>
          <c:spPr>
            <a:solidFill>
              <a:sysClr val="window" lastClr="FFFFFF"/>
            </a:solidFill>
            <a:ln>
              <a:solidFill>
                <a:sysClr val="windowText" lastClr="000000">
                  <a:lumMod val="25000"/>
                  <a:lumOff val="75000"/>
                </a:sysClr>
              </a:solidFill>
            </a:ln>
            <a:effectLst/>
          </c:spPr>
          <c:txPr>
            <a:bodyPr rot="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0"/>
          <c:showCatName val="0"/>
          <c:showSerName val="0"/>
          <c:showPercent val="0"/>
          <c:showBubbleSize val="0"/>
          <c:separator>, </c:separator>
          <c:extLst>
            <c:ext xmlns:c15="http://schemas.microsoft.com/office/drawing/2012/chart" uri="{CE6537A1-D6FC-4f65-9D91-7224C49458BB}">
              <c15:spPr xmlns:c15="http://schemas.microsoft.com/office/drawing/2012/chart">
                <a:prstGeom prst="wedgeRectCallout">
                  <a:avLst/>
                </a:prstGeom>
                <a:noFill/>
                <a:ln>
                  <a:noFill/>
                </a:ln>
              </c15:spPr>
            </c:ext>
          </c:extLst>
        </c:dLbl>
      </c:pivotFmt>
      <c:pivotFmt>
        <c:idx val="9"/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1"/>
          <c:showSerName val="0"/>
          <c:showPercent val="1"/>
          <c:showBubbleSize val="0"/>
          <c:separator>, </c:separator>
          <c:extLst>
            <c:ext xmlns:c15="http://schemas.microsoft.com/office/drawing/2012/chart" uri="{CE6537A1-D6FC-4f65-9D91-7224C49458BB}"/>
          </c:extLst>
        </c:dLbl>
      </c:pivotFmt>
      <c:pivotFmt>
        <c:idx val="10"/>
        <c:dLbl>
          <c:idx val="0"/>
          <c:spPr>
            <a:solidFill>
              <a:sysClr val="window" lastClr="FFFFFF"/>
            </a:solidFill>
            <a:ln>
              <a:solidFill>
                <a:sysClr val="windowText" lastClr="000000">
                  <a:lumMod val="25000"/>
                  <a:lumOff val="75000"/>
                </a:sysClr>
              </a:solidFill>
            </a:ln>
            <a:effectLst/>
          </c:spPr>
          <c:txPr>
            <a:bodyPr rot="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0"/>
          <c:showCatName val="0"/>
          <c:showSerName val="0"/>
          <c:showPercent val="0"/>
          <c:showBubbleSize val="0"/>
          <c:separator>, </c:separator>
          <c:extLst>
            <c:ext xmlns:c15="http://schemas.microsoft.com/office/drawing/2012/chart" uri="{CE6537A1-D6FC-4f65-9D91-7224C49458BB}">
              <c15:spPr xmlns:c15="http://schemas.microsoft.com/office/drawing/2012/chart">
                <a:prstGeom prst="wedgeRectCallout">
                  <a:avLst/>
                </a:prstGeom>
                <a:noFill/>
                <a:ln>
                  <a:noFill/>
                </a:ln>
              </c15:spPr>
            </c:ext>
          </c:extLst>
        </c:dLbl>
      </c:pivotFmt>
      <c:pivotFmt>
        <c:idx val="1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layout/>
          <c:spPr>
            <a:solidFill>
              <a:sysClr val="window" lastClr="FFFFFF"/>
            </a:solidFill>
            <a:ln>
              <a:solidFill>
                <a:sysClr val="windowText" lastClr="000000">
                  <a:lumMod val="25000"/>
                  <a:lumOff val="75000"/>
                </a:sysClr>
              </a:solidFill>
            </a:ln>
            <a:effectLst/>
          </c:spPr>
          <c:txPr>
            <a:bodyPr rot="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>
              <c15:spPr xmlns:c15="http://schemas.microsoft.com/office/drawing/2012/chart">
                <a:prstGeom prst="wedgeRectCallout">
                  <a:avLst/>
                </a:prstGeom>
                <a:noFill/>
                <a:ln>
                  <a:noFill/>
                </a:ln>
              </c15:spPr>
              <c15:layout/>
            </c:ext>
          </c:extLst>
        </c:dLbl>
      </c:pivotFmt>
      <c:pivotFmt>
        <c:idx val="1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dLbl>
          <c:idx val="0"/>
          <c:layout/>
          <c:spPr>
            <a:solidFill>
              <a:sysClr val="window" lastClr="FFFFFF"/>
            </a:solidFill>
            <a:ln>
              <a:solidFill>
                <a:sysClr val="windowText" lastClr="000000">
                  <a:lumMod val="25000"/>
                  <a:lumOff val="75000"/>
                </a:sysClr>
              </a:solidFill>
            </a:ln>
            <a:effectLst/>
          </c:spPr>
          <c:txPr>
            <a:bodyPr rot="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>
              <c15:spPr xmlns:c15="http://schemas.microsoft.com/office/drawing/2012/chart">
                <a:prstGeom prst="wedgeRectCallout">
                  <a:avLst/>
                </a:prstGeom>
                <a:noFill/>
                <a:ln>
                  <a:noFill/>
                </a:ln>
              </c15:spPr>
              <c15:layout/>
            </c:ext>
          </c:extLst>
        </c:dLbl>
      </c:pivotFmt>
      <c:pivotFmt>
        <c:idx val="1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dLbl>
          <c:idx val="0"/>
          <c:layout/>
          <c:spPr>
            <a:solidFill>
              <a:sysClr val="window" lastClr="FFFFFF"/>
            </a:solidFill>
            <a:ln>
              <a:solidFill>
                <a:sysClr val="windowText" lastClr="000000">
                  <a:lumMod val="25000"/>
                  <a:lumOff val="75000"/>
                </a:sysClr>
              </a:solidFill>
            </a:ln>
            <a:effectLst/>
          </c:spPr>
          <c:txPr>
            <a:bodyPr rot="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>
              <c15:spPr xmlns:c15="http://schemas.microsoft.com/office/drawing/2012/chart">
                <a:prstGeom prst="wedgeRectCallout">
                  <a:avLst/>
                </a:prstGeom>
                <a:noFill/>
                <a:ln>
                  <a:noFill/>
                </a:ln>
              </c15:spPr>
              <c15:layout/>
            </c:ext>
          </c:extLst>
        </c:dLbl>
      </c:pivotFmt>
      <c:pivotFmt>
        <c:idx val="1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dLbl>
          <c:idx val="0"/>
          <c:layout/>
          <c:spPr>
            <a:solidFill>
              <a:sysClr val="window" lastClr="FFFFFF"/>
            </a:solidFill>
            <a:ln>
              <a:solidFill>
                <a:sysClr val="windowText" lastClr="000000">
                  <a:lumMod val="25000"/>
                  <a:lumOff val="75000"/>
                </a:sysClr>
              </a:solidFill>
            </a:ln>
            <a:effectLst/>
          </c:spPr>
          <c:txPr>
            <a:bodyPr rot="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>
              <c15:spPr xmlns:c15="http://schemas.microsoft.com/office/drawing/2012/chart">
                <a:prstGeom prst="wedgeRectCallout">
                  <a:avLst/>
                </a:prstGeom>
                <a:noFill/>
                <a:ln>
                  <a:noFill/>
                </a:ln>
              </c15:spPr>
              <c15:layout/>
            </c:ext>
          </c:extLst>
        </c:dLbl>
      </c:pivotFmt>
      <c:pivotFmt>
        <c:idx val="1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dLbl>
          <c:idx val="0"/>
          <c:layout/>
          <c:spPr>
            <a:solidFill>
              <a:sysClr val="window" lastClr="FFFFFF"/>
            </a:solidFill>
            <a:ln>
              <a:solidFill>
                <a:sysClr val="windowText" lastClr="000000">
                  <a:lumMod val="25000"/>
                  <a:lumOff val="75000"/>
                </a:sysClr>
              </a:solidFill>
            </a:ln>
            <a:effectLst/>
          </c:spPr>
          <c:txPr>
            <a:bodyPr rot="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>
              <c15:spPr xmlns:c15="http://schemas.microsoft.com/office/drawing/2012/chart">
                <a:prstGeom prst="wedgeRectCallout">
                  <a:avLst/>
                </a:prstGeom>
                <a:noFill/>
                <a:ln>
                  <a:noFill/>
                </a:ln>
              </c15:spPr>
              <c15:layout/>
            </c:ext>
          </c:extLst>
        </c:dLbl>
      </c:pivotFmt>
      <c:pivotFmt>
        <c:idx val="2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dLbl>
          <c:idx val="0"/>
          <c:layout/>
          <c:spPr>
            <a:solidFill>
              <a:sysClr val="window" lastClr="FFFFFF"/>
            </a:solidFill>
            <a:ln>
              <a:solidFill>
                <a:sysClr val="windowText" lastClr="000000">
                  <a:lumMod val="25000"/>
                  <a:lumOff val="75000"/>
                </a:sysClr>
              </a:solidFill>
            </a:ln>
            <a:effectLst/>
          </c:spPr>
          <c:txPr>
            <a:bodyPr rot="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>
              <c15:spPr xmlns:c15="http://schemas.microsoft.com/office/drawing/2012/chart">
                <a:prstGeom prst="wedgeRectCallout">
                  <a:avLst/>
                </a:prstGeom>
                <a:noFill/>
                <a:ln>
                  <a:noFill/>
                </a:ln>
              </c15:spPr>
              <c15:layout/>
            </c:ext>
          </c:extLst>
        </c:dLbl>
      </c:pivotFmt>
      <c:pivotFmt>
        <c:idx val="2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dLbl>
          <c:idx val="0"/>
          <c:layout/>
          <c:spPr>
            <a:solidFill>
              <a:sysClr val="window" lastClr="FFFFFF"/>
            </a:solidFill>
            <a:ln>
              <a:solidFill>
                <a:sysClr val="windowText" lastClr="000000">
                  <a:lumMod val="25000"/>
                  <a:lumOff val="75000"/>
                </a:sysClr>
              </a:solidFill>
            </a:ln>
            <a:effectLst/>
          </c:spPr>
          <c:txPr>
            <a:bodyPr rot="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>
              <c15:spPr xmlns:c15="http://schemas.microsoft.com/office/drawing/2012/chart">
                <a:prstGeom prst="wedgeRectCallout">
                  <a:avLst/>
                </a:prstGeom>
                <a:noFill/>
                <a:ln>
                  <a:noFill/>
                </a:ln>
              </c15:spPr>
              <c15:layout/>
            </c:ext>
          </c:extLst>
        </c:dLbl>
      </c:pivotFmt>
    </c:pivotFmts>
    <c:plotArea>
      <c:layout/>
      <c:pieChart>
        <c:varyColors val="1"/>
        <c:ser>
          <c:idx val="0"/>
          <c:order val="0"/>
          <c:tx>
            <c:strRef>
              <c:f>'Crews by City'!$B$3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455A-43E3-B358-DB26FB26574D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55A-43E3-B358-DB26FB26574D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455A-43E3-B358-DB26FB26574D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455A-43E3-B358-DB26FB26574D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455A-43E3-B358-DB26FB26574D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455A-43E3-B358-DB26FB26574D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455A-43E3-B358-DB26FB26574D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455A-43E3-B358-DB26FB26574D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455A-43E3-B358-DB26FB26574D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455A-43E3-B358-DB26FB26574D}"/>
              </c:ext>
            </c:extLst>
          </c:dPt>
          <c:dLbls>
            <c:dLbl>
              <c:idx val="4"/>
              <c:delete val="1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A-455A-43E3-B358-DB26FB26574D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455A-43E3-B358-DB26FB26574D}"/>
                </c:ext>
              </c:extLst>
            </c:dLbl>
            <c:dLbl>
              <c:idx val="6"/>
              <c:delete val="1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455A-43E3-B358-DB26FB26574D}"/>
                </c:ext>
              </c:extLst>
            </c:dLbl>
            <c:dLbl>
              <c:idx val="7"/>
              <c:delete val="1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455A-43E3-B358-DB26FB26574D}"/>
                </c:ext>
              </c:extLst>
            </c:dLbl>
            <c:dLbl>
              <c:idx val="8"/>
              <c:delete val="1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455A-43E3-B358-DB26FB26574D}"/>
                </c:ext>
              </c:extLst>
            </c:dLbl>
            <c:dLbl>
              <c:idx val="9"/>
              <c:delete val="1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455A-43E3-B358-DB26FB26574D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layout/>
              </c:ext>
            </c:extLst>
          </c:dLbls>
          <c:cat>
            <c:strRef>
              <c:f>'Crews by City'!$A$4:$A$14</c:f>
              <c:strCache>
                <c:ptCount val="10"/>
                <c:pt idx="0">
                  <c:v>Lethbridge</c:v>
                </c:pt>
                <c:pt idx="1">
                  <c:v>Calgary</c:v>
                </c:pt>
                <c:pt idx="2">
                  <c:v>Edmonton</c:v>
                </c:pt>
                <c:pt idx="3">
                  <c:v>Medicine Hat</c:v>
                </c:pt>
                <c:pt idx="4">
                  <c:v>Okotoks</c:v>
                </c:pt>
                <c:pt idx="5">
                  <c:v>Saskatoon, SK</c:v>
                </c:pt>
                <c:pt idx="6">
                  <c:v>Regina, SK</c:v>
                </c:pt>
                <c:pt idx="7">
                  <c:v>Cranbrook, BC</c:v>
                </c:pt>
                <c:pt idx="8">
                  <c:v>Bozeman, MT</c:v>
                </c:pt>
                <c:pt idx="9">
                  <c:v>Nelson, BC</c:v>
                </c:pt>
              </c:strCache>
            </c:strRef>
          </c:cat>
          <c:val>
            <c:numRef>
              <c:f>'Crews by City'!$B$4:$B$14</c:f>
              <c:numCache>
                <c:formatCode>General</c:formatCode>
                <c:ptCount val="10"/>
                <c:pt idx="0">
                  <c:v>33</c:v>
                </c:pt>
                <c:pt idx="1">
                  <c:v>15</c:v>
                </c:pt>
                <c:pt idx="2">
                  <c:v>8</c:v>
                </c:pt>
                <c:pt idx="3">
                  <c:v>4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55A-43E3-B358-DB26FB2657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[2017 Race Card V11.xlsx]Crews by City and Division!PivotTable1</c:name>
    <c:fmtId val="2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Number of Crews by City and Division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3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3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3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3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solidFill>
              <a:sysClr val="window" lastClr="FFFFFF"/>
            </a:solidFill>
            <a:ln>
              <a:solidFill>
                <a:sysClr val="windowText" lastClr="000000">
                  <a:lumMod val="25000"/>
                  <a:lumOff val="75000"/>
                </a:sysClr>
              </a:solidFill>
            </a:ln>
            <a:effectLst/>
          </c:spPr>
          <c:txPr>
            <a:bodyPr rot="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1"/>
          <c:showCatName val="0"/>
          <c:showSerName val="1"/>
          <c:showPercent val="0"/>
          <c:showBubbleSize val="0"/>
          <c:separator> </c:separator>
          <c:extLst>
            <c:ext xmlns:c15="http://schemas.microsoft.com/office/drawing/2012/chart" uri="{CE6537A1-D6FC-4f65-9D91-7224C49458BB}">
              <c15:spPr xmlns:c15="http://schemas.microsoft.com/office/drawing/2012/chart">
                <a:prstGeom prst="wedgeRectCallout">
                  <a:avLst/>
                </a:prstGeom>
                <a:noFill/>
                <a:ln>
                  <a:noFill/>
                </a:ln>
              </c15:spPr>
            </c:ext>
          </c:extLst>
        </c:dLbl>
      </c:pivotFmt>
      <c:pivotFmt>
        <c:idx val="3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solidFill>
              <a:sysClr val="window" lastClr="FFFFFF"/>
            </a:solidFill>
            <a:ln>
              <a:solidFill>
                <a:sysClr val="windowText" lastClr="000000">
                  <a:lumMod val="25000"/>
                  <a:lumOff val="75000"/>
                </a:sysClr>
              </a:solidFill>
            </a:ln>
            <a:effectLst/>
          </c:spPr>
          <c:txPr>
            <a:bodyPr rot="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1"/>
          <c:showCatName val="0"/>
          <c:showSerName val="1"/>
          <c:showPercent val="0"/>
          <c:showBubbleSize val="0"/>
          <c:separator> </c:separator>
          <c:extLst>
            <c:ext xmlns:c15="http://schemas.microsoft.com/office/drawing/2012/chart" uri="{CE6537A1-D6FC-4f65-9D91-7224C49458BB}">
              <c15:spPr xmlns:c15="http://schemas.microsoft.com/office/drawing/2012/chart">
                <a:prstGeom prst="wedgeRectCallout">
                  <a:avLst/>
                </a:prstGeom>
                <a:noFill/>
                <a:ln>
                  <a:noFill/>
                </a:ln>
              </c15:spPr>
            </c:ext>
          </c:extLst>
        </c:dLbl>
      </c:pivotFmt>
      <c:pivotFmt>
        <c:idx val="3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3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solidFill>
              <a:sysClr val="window" lastClr="FFFFFF"/>
            </a:solidFill>
            <a:ln>
              <a:solidFill>
                <a:sysClr val="windowText" lastClr="000000">
                  <a:lumMod val="25000"/>
                  <a:lumOff val="75000"/>
                </a:sysClr>
              </a:solidFill>
            </a:ln>
            <a:effectLst/>
          </c:spPr>
          <c:txPr>
            <a:bodyPr rot="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1"/>
          <c:showCatName val="0"/>
          <c:showSerName val="1"/>
          <c:showPercent val="0"/>
          <c:showBubbleSize val="0"/>
          <c:separator> </c:separator>
          <c:extLst>
            <c:ext xmlns:c15="http://schemas.microsoft.com/office/drawing/2012/chart" uri="{CE6537A1-D6FC-4f65-9D91-7224C49458BB}">
              <c15:spPr xmlns:c15="http://schemas.microsoft.com/office/drawing/2012/chart">
                <a:prstGeom prst="wedgeRectCallout">
                  <a:avLst/>
                </a:prstGeom>
                <a:noFill/>
                <a:ln>
                  <a:noFill/>
                </a:ln>
              </c15:spPr>
            </c:ext>
          </c:extLst>
        </c:dLbl>
      </c:pivotFmt>
      <c:pivotFmt>
        <c:idx val="3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solidFill>
              <a:sysClr val="window" lastClr="FFFFFF"/>
            </a:solidFill>
            <a:ln>
              <a:solidFill>
                <a:sysClr val="windowText" lastClr="000000">
                  <a:lumMod val="25000"/>
                  <a:lumOff val="75000"/>
                </a:sysClr>
              </a:solidFill>
            </a:ln>
            <a:effectLst/>
          </c:spPr>
          <c:txPr>
            <a:bodyPr rot="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ctr"/>
          <c:showLegendKey val="0"/>
          <c:showVal val="1"/>
          <c:showCatName val="0"/>
          <c:showSerName val="1"/>
          <c:showPercent val="0"/>
          <c:showBubbleSize val="0"/>
          <c:separator> </c:separator>
          <c:extLst>
            <c:ext xmlns:c15="http://schemas.microsoft.com/office/drawing/2012/chart" uri="{CE6537A1-D6FC-4f65-9D91-7224C49458BB}">
              <c15:spPr xmlns:c15="http://schemas.microsoft.com/office/drawing/2012/chart">
                <a:prstGeom prst="wedgeRectCallout">
                  <a:avLst/>
                </a:prstGeom>
                <a:noFill/>
                <a:ln>
                  <a:noFill/>
                </a:ln>
              </c15:spPr>
            </c:ext>
          </c:extLst>
        </c:dLbl>
      </c:pivotFmt>
      <c:pivotFmt>
        <c:idx val="3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3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4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4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solidFill>
              <a:sysClr val="window" lastClr="FFFFFF"/>
            </a:solidFill>
            <a:ln>
              <a:solidFill>
                <a:sysClr val="windowText" lastClr="000000">
                  <a:lumMod val="25000"/>
                  <a:lumOff val="75000"/>
                </a:sysClr>
              </a:solidFill>
            </a:ln>
            <a:effectLst/>
          </c:spPr>
          <c:txPr>
            <a:bodyPr rot="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1"/>
          <c:showCatName val="0"/>
          <c:showSerName val="1"/>
          <c:showPercent val="0"/>
          <c:showBubbleSize val="0"/>
          <c:separator> </c:separator>
          <c:extLst>
            <c:ext xmlns:c15="http://schemas.microsoft.com/office/drawing/2012/chart" uri="{CE6537A1-D6FC-4f65-9D91-7224C49458BB}">
              <c15:spPr xmlns:c15="http://schemas.microsoft.com/office/drawing/2012/chart">
                <a:prstGeom prst="wedgeRectCallout">
                  <a:avLst/>
                </a:prstGeom>
                <a:noFill/>
                <a:ln>
                  <a:noFill/>
                </a:ln>
              </c15:spPr>
            </c:ext>
          </c:extLst>
        </c:dLbl>
      </c:pivotFmt>
      <c:pivotFmt>
        <c:idx val="4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4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4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4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4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4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4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layout/>
          <c:spPr>
            <a:solidFill>
              <a:sysClr val="window" lastClr="FFFFFF"/>
            </a:solidFill>
            <a:ln>
              <a:solidFill>
                <a:sysClr val="windowText" lastClr="000000">
                  <a:lumMod val="25000"/>
                  <a:lumOff val="75000"/>
                </a:sysClr>
              </a:solidFill>
            </a:ln>
            <a:effectLst/>
          </c:spPr>
          <c:txPr>
            <a:bodyPr rot="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1"/>
          <c:showCatName val="0"/>
          <c:showSerName val="1"/>
          <c:showPercent val="0"/>
          <c:showBubbleSize val="0"/>
          <c:separator> </c:separator>
          <c:extLst>
            <c:ext xmlns:c15="http://schemas.microsoft.com/office/drawing/2012/chart" uri="{CE6537A1-D6FC-4f65-9D91-7224C49458BB}">
              <c15:spPr xmlns:c15="http://schemas.microsoft.com/office/drawing/2012/chart">
                <a:prstGeom prst="wedgeRectCallout">
                  <a:avLst/>
                </a:prstGeom>
                <a:noFill/>
                <a:ln>
                  <a:noFill/>
                </a:ln>
              </c15:spPr>
              <c15:layout/>
            </c:ext>
          </c:extLst>
        </c:dLbl>
      </c:pivotFmt>
      <c:pivotFmt>
        <c:idx val="4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layout/>
          <c:spPr>
            <a:solidFill>
              <a:sysClr val="window" lastClr="FFFFFF"/>
            </a:solidFill>
            <a:ln>
              <a:solidFill>
                <a:sysClr val="windowText" lastClr="000000">
                  <a:lumMod val="25000"/>
                  <a:lumOff val="75000"/>
                </a:sysClr>
              </a:solidFill>
            </a:ln>
            <a:effectLst/>
          </c:spPr>
          <c:txPr>
            <a:bodyPr rot="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1"/>
          <c:showCatName val="0"/>
          <c:showSerName val="1"/>
          <c:showPercent val="0"/>
          <c:showBubbleSize val="0"/>
          <c:separator> </c:separator>
          <c:extLst>
            <c:ext xmlns:c15="http://schemas.microsoft.com/office/drawing/2012/chart" uri="{CE6537A1-D6FC-4f65-9D91-7224C49458BB}">
              <c15:spPr xmlns:c15="http://schemas.microsoft.com/office/drawing/2012/chart">
                <a:prstGeom prst="wedgeRectCallout">
                  <a:avLst/>
                </a:prstGeom>
                <a:noFill/>
                <a:ln>
                  <a:noFill/>
                </a:ln>
              </c15:spPr>
              <c15:layout/>
            </c:ext>
          </c:extLst>
        </c:dLbl>
      </c:pivotFmt>
      <c:pivotFmt>
        <c:idx val="5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5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layout/>
          <c:spPr>
            <a:solidFill>
              <a:sysClr val="window" lastClr="FFFFFF"/>
            </a:solidFill>
            <a:ln>
              <a:solidFill>
                <a:sysClr val="windowText" lastClr="000000">
                  <a:lumMod val="25000"/>
                  <a:lumOff val="75000"/>
                </a:sysClr>
              </a:solidFill>
            </a:ln>
            <a:effectLst/>
          </c:spPr>
          <c:txPr>
            <a:bodyPr rot="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1"/>
          <c:showCatName val="0"/>
          <c:showSerName val="1"/>
          <c:showPercent val="0"/>
          <c:showBubbleSize val="0"/>
          <c:separator> </c:separator>
          <c:extLst>
            <c:ext xmlns:c15="http://schemas.microsoft.com/office/drawing/2012/chart" uri="{CE6537A1-D6FC-4f65-9D91-7224C49458BB}">
              <c15:spPr xmlns:c15="http://schemas.microsoft.com/office/drawing/2012/chart">
                <a:prstGeom prst="wedgeRectCallout">
                  <a:avLst/>
                </a:prstGeom>
                <a:noFill/>
                <a:ln>
                  <a:noFill/>
                </a:ln>
              </c15:spPr>
              <c15:layout/>
            </c:ext>
          </c:extLst>
        </c:dLbl>
      </c:pivotFmt>
      <c:pivotFmt>
        <c:idx val="5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</c:pivotFmts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'Crews by City and Division'!$B$3:$B$4</c:f>
              <c:strCache>
                <c:ptCount val="1"/>
                <c:pt idx="0">
                  <c:v>Saskatoon, SK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'Crews by City and Division'!$A$5:$A$10</c:f>
              <c:strCache>
                <c:ptCount val="5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</c:strCache>
            </c:strRef>
          </c:cat>
          <c:val>
            <c:numRef>
              <c:f>'Crews by City and Division'!$B$5:$B$10</c:f>
              <c:numCache>
                <c:formatCode>General</c:formatCode>
                <c:ptCount val="5"/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BF3-48F5-B041-0A54D8E77F8D}"/>
            </c:ext>
          </c:extLst>
        </c:ser>
        <c:ser>
          <c:idx val="1"/>
          <c:order val="1"/>
          <c:tx>
            <c:strRef>
              <c:f>'Crews by City and Division'!$C$3:$C$4</c:f>
              <c:strCache>
                <c:ptCount val="1"/>
                <c:pt idx="0">
                  <c:v>Regina, SK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'Crews by City and Division'!$A$5:$A$10</c:f>
              <c:strCache>
                <c:ptCount val="5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</c:strCache>
            </c:strRef>
          </c:cat>
          <c:val>
            <c:numRef>
              <c:f>'Crews by City and Division'!$C$5:$C$10</c:f>
              <c:numCache>
                <c:formatCode>General</c:formatCode>
                <c:ptCount val="5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BF3-48F5-B041-0A54D8E77F8D}"/>
            </c:ext>
          </c:extLst>
        </c:ser>
        <c:ser>
          <c:idx val="2"/>
          <c:order val="2"/>
          <c:tx>
            <c:strRef>
              <c:f>'Crews by City and Division'!$D$3:$D$4</c:f>
              <c:strCache>
                <c:ptCount val="1"/>
                <c:pt idx="0">
                  <c:v>Okotoks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'Crews by City and Division'!$A$5:$A$10</c:f>
              <c:strCache>
                <c:ptCount val="5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</c:strCache>
            </c:strRef>
          </c:cat>
          <c:val>
            <c:numRef>
              <c:f>'Crews by City and Division'!$D$5:$D$10</c:f>
              <c:numCache>
                <c:formatCode>General</c:formatCode>
                <c:ptCount val="5"/>
                <c:pt idx="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BF3-48F5-B041-0A54D8E77F8D}"/>
            </c:ext>
          </c:extLst>
        </c:ser>
        <c:ser>
          <c:idx val="3"/>
          <c:order val="3"/>
          <c:tx>
            <c:strRef>
              <c:f>'Crews by City and Division'!$E$3:$E$4</c:f>
              <c:strCache>
                <c:ptCount val="1"/>
                <c:pt idx="0">
                  <c:v>Nelson, BC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'Crews by City and Division'!$A$5:$A$10</c:f>
              <c:strCache>
                <c:ptCount val="5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</c:strCache>
            </c:strRef>
          </c:cat>
          <c:val>
            <c:numRef>
              <c:f>'Crews by City and Division'!$E$5:$E$10</c:f>
              <c:numCache>
                <c:formatCode>General</c:formatCode>
                <c:ptCount val="5"/>
                <c:pt idx="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BF3-48F5-B041-0A54D8E77F8D}"/>
            </c:ext>
          </c:extLst>
        </c:ser>
        <c:ser>
          <c:idx val="4"/>
          <c:order val="4"/>
          <c:tx>
            <c:strRef>
              <c:f>'Crews by City and Division'!$F$3:$F$4</c:f>
              <c:strCache>
                <c:ptCount val="1"/>
                <c:pt idx="0">
                  <c:v>Medicine Hat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'Crews by City and Division'!$A$5:$A$10</c:f>
              <c:strCache>
                <c:ptCount val="5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</c:strCache>
            </c:strRef>
          </c:cat>
          <c:val>
            <c:numRef>
              <c:f>'Crews by City and Division'!$F$5:$F$10</c:f>
              <c:numCache>
                <c:formatCode>General</c:formatCode>
                <c:ptCount val="5"/>
                <c:pt idx="2">
                  <c:v>3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BF3-48F5-B041-0A54D8E77F8D}"/>
            </c:ext>
          </c:extLst>
        </c:ser>
        <c:ser>
          <c:idx val="5"/>
          <c:order val="5"/>
          <c:tx>
            <c:strRef>
              <c:f>'Crews by City and Division'!$G$3:$G$4</c:f>
              <c:strCache>
                <c:ptCount val="1"/>
                <c:pt idx="0">
                  <c:v>Lethbridge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1"/>
            <c:showPercent val="0"/>
            <c:showBubbleSize val="0"/>
            <c:separator> </c:separator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'Crews by City and Division'!$A$5:$A$10</c:f>
              <c:strCache>
                <c:ptCount val="5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</c:strCache>
            </c:strRef>
          </c:cat>
          <c:val>
            <c:numRef>
              <c:f>'Crews by City and Division'!$G$5:$G$10</c:f>
              <c:numCache>
                <c:formatCode>General</c:formatCode>
                <c:ptCount val="5"/>
                <c:pt idx="0">
                  <c:v>1</c:v>
                </c:pt>
                <c:pt idx="1">
                  <c:v>5</c:v>
                </c:pt>
                <c:pt idx="2">
                  <c:v>11</c:v>
                </c:pt>
                <c:pt idx="3">
                  <c:v>7</c:v>
                </c:pt>
                <c:pt idx="4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ABF3-48F5-B041-0A54D8E77F8D}"/>
            </c:ext>
          </c:extLst>
        </c:ser>
        <c:ser>
          <c:idx val="6"/>
          <c:order val="6"/>
          <c:tx>
            <c:strRef>
              <c:f>'Crews by City and Division'!$H$3:$H$4</c:f>
              <c:strCache>
                <c:ptCount val="1"/>
                <c:pt idx="0">
                  <c:v>Edmonton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1"/>
            <c:showPercent val="0"/>
            <c:showBubbleSize val="0"/>
            <c:separator> </c:separator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'Crews by City and Division'!$A$5:$A$10</c:f>
              <c:strCache>
                <c:ptCount val="5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</c:strCache>
            </c:strRef>
          </c:cat>
          <c:val>
            <c:numRef>
              <c:f>'Crews by City and Division'!$H$5:$H$10</c:f>
              <c:numCache>
                <c:formatCode>General</c:formatCode>
                <c:ptCount val="5"/>
                <c:pt idx="0">
                  <c:v>4</c:v>
                </c:pt>
                <c:pt idx="1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BF3-48F5-B041-0A54D8E77F8D}"/>
            </c:ext>
          </c:extLst>
        </c:ser>
        <c:ser>
          <c:idx val="7"/>
          <c:order val="7"/>
          <c:tx>
            <c:strRef>
              <c:f>'Crews by City and Division'!$I$3:$I$4</c:f>
              <c:strCache>
                <c:ptCount val="1"/>
                <c:pt idx="0">
                  <c:v>Cranbrook, BC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'Crews by City and Division'!$A$5:$A$10</c:f>
              <c:strCache>
                <c:ptCount val="5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</c:strCache>
            </c:strRef>
          </c:cat>
          <c:val>
            <c:numRef>
              <c:f>'Crews by City and Division'!$I$5:$I$10</c:f>
              <c:numCache>
                <c:formatCode>General</c:formatCode>
                <c:ptCount val="5"/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ABF3-48F5-B041-0A54D8E77F8D}"/>
            </c:ext>
          </c:extLst>
        </c:ser>
        <c:ser>
          <c:idx val="8"/>
          <c:order val="8"/>
          <c:tx>
            <c:strRef>
              <c:f>'Crews by City and Division'!$J$3:$J$4</c:f>
              <c:strCache>
                <c:ptCount val="1"/>
                <c:pt idx="0">
                  <c:v>Calgary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1"/>
            <c:showPercent val="0"/>
            <c:showBubbleSize val="0"/>
            <c:separator> </c:separator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'Crews by City and Division'!$A$5:$A$10</c:f>
              <c:strCache>
                <c:ptCount val="5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</c:strCache>
            </c:strRef>
          </c:cat>
          <c:val>
            <c:numRef>
              <c:f>'Crews by City and Division'!$J$5:$J$10</c:f>
              <c:numCache>
                <c:formatCode>General</c:formatCode>
                <c:ptCount val="5"/>
                <c:pt idx="0">
                  <c:v>9</c:v>
                </c:pt>
                <c:pt idx="1">
                  <c:v>5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ABF3-48F5-B041-0A54D8E77F8D}"/>
            </c:ext>
          </c:extLst>
        </c:ser>
        <c:ser>
          <c:idx val="9"/>
          <c:order val="9"/>
          <c:tx>
            <c:strRef>
              <c:f>'Crews by City and Division'!$K$3:$K$4</c:f>
              <c:strCache>
                <c:ptCount val="1"/>
                <c:pt idx="0">
                  <c:v>Bozeman, MT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'Crews by City and Division'!$A$5:$A$10</c:f>
              <c:strCache>
                <c:ptCount val="5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</c:strCache>
            </c:strRef>
          </c:cat>
          <c:val>
            <c:numRef>
              <c:f>'Crews by City and Division'!$K$5:$K$10</c:f>
              <c:numCache>
                <c:formatCode>General</c:formatCode>
                <c:ptCount val="5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ABF3-48F5-B041-0A54D8E77F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100"/>
        <c:axId val="435517280"/>
        <c:axId val="435512032"/>
      </c:barChart>
      <c:catAx>
        <c:axId val="4355172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5512032"/>
        <c:crosses val="autoZero"/>
        <c:auto val="1"/>
        <c:lblAlgn val="ctr"/>
        <c:lblOffset val="100"/>
        <c:noMultiLvlLbl val="0"/>
      </c:catAx>
      <c:valAx>
        <c:axId val="435512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55172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[2017 Race Card V11.xlsx]Average Race Time by City!PivotTable1</c:name>
    <c:fmtId val="3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Average Race Time and</a:t>
            </a:r>
            <a:r>
              <a:rPr lang="en-US" baseline="0"/>
              <a:t> Number of Race Crews</a:t>
            </a:r>
            <a:r>
              <a:rPr lang="en-US"/>
              <a:t> by City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3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3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3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3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solidFill>
              <a:sysClr val="window" lastClr="FFFFFF"/>
            </a:solidFill>
            <a:ln>
              <a:solidFill>
                <a:sysClr val="windowText" lastClr="000000">
                  <a:lumMod val="25000"/>
                  <a:lumOff val="75000"/>
                </a:sysClr>
              </a:solidFill>
            </a:ln>
            <a:effectLst/>
          </c:spPr>
          <c:txPr>
            <a:bodyPr rot="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1"/>
          <c:showCatName val="0"/>
          <c:showSerName val="1"/>
          <c:showPercent val="0"/>
          <c:showBubbleSize val="0"/>
          <c:separator> </c:separator>
          <c:extLst>
            <c:ext xmlns:c15="http://schemas.microsoft.com/office/drawing/2012/chart" uri="{CE6537A1-D6FC-4f65-9D91-7224C49458BB}">
              <c15:spPr xmlns:c15="http://schemas.microsoft.com/office/drawing/2012/chart">
                <a:prstGeom prst="wedgeRectCallout">
                  <a:avLst/>
                </a:prstGeom>
                <a:noFill/>
                <a:ln>
                  <a:noFill/>
                </a:ln>
              </c15:spPr>
            </c:ext>
          </c:extLst>
        </c:dLbl>
      </c:pivotFmt>
      <c:pivotFmt>
        <c:idx val="3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solidFill>
              <a:sysClr val="window" lastClr="FFFFFF"/>
            </a:solidFill>
            <a:ln>
              <a:solidFill>
                <a:sysClr val="windowText" lastClr="000000">
                  <a:lumMod val="25000"/>
                  <a:lumOff val="75000"/>
                </a:sysClr>
              </a:solidFill>
            </a:ln>
            <a:effectLst/>
          </c:spPr>
          <c:txPr>
            <a:bodyPr rot="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1"/>
          <c:showCatName val="0"/>
          <c:showSerName val="1"/>
          <c:showPercent val="0"/>
          <c:showBubbleSize val="0"/>
          <c:separator> </c:separator>
          <c:extLst>
            <c:ext xmlns:c15="http://schemas.microsoft.com/office/drawing/2012/chart" uri="{CE6537A1-D6FC-4f65-9D91-7224C49458BB}">
              <c15:spPr xmlns:c15="http://schemas.microsoft.com/office/drawing/2012/chart">
                <a:prstGeom prst="wedgeRectCallout">
                  <a:avLst/>
                </a:prstGeom>
                <a:noFill/>
                <a:ln>
                  <a:noFill/>
                </a:ln>
              </c15:spPr>
            </c:ext>
          </c:extLst>
        </c:dLbl>
      </c:pivotFmt>
      <c:pivotFmt>
        <c:idx val="3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3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solidFill>
              <a:sysClr val="window" lastClr="FFFFFF"/>
            </a:solidFill>
            <a:ln>
              <a:solidFill>
                <a:sysClr val="windowText" lastClr="000000">
                  <a:lumMod val="25000"/>
                  <a:lumOff val="75000"/>
                </a:sysClr>
              </a:solidFill>
            </a:ln>
            <a:effectLst/>
          </c:spPr>
          <c:txPr>
            <a:bodyPr rot="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1"/>
          <c:showCatName val="0"/>
          <c:showSerName val="1"/>
          <c:showPercent val="0"/>
          <c:showBubbleSize val="0"/>
          <c:separator> </c:separator>
          <c:extLst>
            <c:ext xmlns:c15="http://schemas.microsoft.com/office/drawing/2012/chart" uri="{CE6537A1-D6FC-4f65-9D91-7224C49458BB}">
              <c15:spPr xmlns:c15="http://schemas.microsoft.com/office/drawing/2012/chart">
                <a:prstGeom prst="wedgeRectCallout">
                  <a:avLst/>
                </a:prstGeom>
                <a:noFill/>
                <a:ln>
                  <a:noFill/>
                </a:ln>
              </c15:spPr>
            </c:ext>
          </c:extLst>
        </c:dLbl>
      </c:pivotFmt>
      <c:pivotFmt>
        <c:idx val="3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solidFill>
              <a:sysClr val="window" lastClr="FFFFFF"/>
            </a:solidFill>
            <a:ln>
              <a:solidFill>
                <a:sysClr val="windowText" lastClr="000000">
                  <a:lumMod val="25000"/>
                  <a:lumOff val="75000"/>
                </a:sysClr>
              </a:solidFill>
            </a:ln>
            <a:effectLst/>
          </c:spPr>
          <c:txPr>
            <a:bodyPr rot="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ctr"/>
          <c:showLegendKey val="0"/>
          <c:showVal val="1"/>
          <c:showCatName val="0"/>
          <c:showSerName val="1"/>
          <c:showPercent val="0"/>
          <c:showBubbleSize val="0"/>
          <c:separator> </c:separator>
          <c:extLst>
            <c:ext xmlns:c15="http://schemas.microsoft.com/office/drawing/2012/chart" uri="{CE6537A1-D6FC-4f65-9D91-7224C49458BB}">
              <c15:spPr xmlns:c15="http://schemas.microsoft.com/office/drawing/2012/chart">
                <a:prstGeom prst="wedgeRectCallout">
                  <a:avLst/>
                </a:prstGeom>
                <a:noFill/>
                <a:ln>
                  <a:noFill/>
                </a:ln>
              </c15:spPr>
            </c:ext>
          </c:extLst>
        </c:dLbl>
      </c:pivotFmt>
      <c:pivotFmt>
        <c:idx val="3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3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4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4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solidFill>
              <a:sysClr val="window" lastClr="FFFFFF"/>
            </a:solidFill>
            <a:ln>
              <a:solidFill>
                <a:sysClr val="windowText" lastClr="000000">
                  <a:lumMod val="25000"/>
                  <a:lumOff val="75000"/>
                </a:sysClr>
              </a:solidFill>
            </a:ln>
            <a:effectLst/>
          </c:spPr>
          <c:txPr>
            <a:bodyPr rot="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1"/>
          <c:showCatName val="0"/>
          <c:showSerName val="1"/>
          <c:showPercent val="0"/>
          <c:showBubbleSize val="0"/>
          <c:separator> </c:separator>
          <c:extLst>
            <c:ext xmlns:c15="http://schemas.microsoft.com/office/drawing/2012/chart" uri="{CE6537A1-D6FC-4f65-9D91-7224C49458BB}">
              <c15:spPr xmlns:c15="http://schemas.microsoft.com/office/drawing/2012/chart">
                <a:prstGeom prst="wedgeRectCallout">
                  <a:avLst/>
                </a:prstGeom>
                <a:noFill/>
                <a:ln>
                  <a:noFill/>
                </a:ln>
              </c15:spPr>
            </c:ext>
          </c:extLst>
        </c:dLbl>
      </c:pivotFmt>
      <c:pivotFmt>
        <c:idx val="4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4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4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4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4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4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4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4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5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5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5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5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5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5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5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5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5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5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6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6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6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6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6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6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6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6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6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6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7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7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7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7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7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7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layout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>
              <c15:layout/>
            </c:ext>
          </c:extLst>
        </c:dLbl>
      </c:pivotFmt>
      <c:pivotFmt>
        <c:idx val="7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77"/>
        <c:spPr>
          <a:ln w="28575" cap="rnd">
            <a:solidFill>
              <a:schemeClr val="accent1"/>
            </a:solidFill>
            <a:round/>
          </a:ln>
          <a:effectLst/>
        </c:spPr>
      </c:pivotFmt>
      <c:pivotFmt>
        <c:idx val="78"/>
        <c:dLbl>
          <c:idx val="0"/>
          <c:spPr>
            <a:solidFill>
              <a:schemeClr val="lt1"/>
            </a:solidFill>
            <a:ln>
              <a:solidFill>
                <a:schemeClr val="dk1">
                  <a:lumMod val="25000"/>
                  <a:lumOff val="75000"/>
                </a:schemeClr>
              </a:solidFill>
            </a:ln>
            <a:effectLst/>
          </c:spPr>
          <c:txPr>
            <a:bodyPr rot="0" spcFirstLastPara="1" vertOverflow="clip" horzOverflow="clip" vert="horz" wrap="square" lIns="36576" tIns="18288" rIns="36576" bIns="18288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dLbl>
      </c:pivotFmt>
      <c:pivotFmt>
        <c:idx val="79"/>
        <c:dLbl>
          <c:idx val="0"/>
          <c:layout/>
          <c:spPr>
            <a:solidFill>
              <a:schemeClr val="bg1"/>
            </a:solidFill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>
              <c15:layout/>
            </c:ext>
          </c:extLst>
        </c:dLbl>
      </c:pivotFmt>
      <c:pivotFmt>
        <c:idx val="80"/>
        <c:spPr>
          <a:ln w="28575" cap="rnd">
            <a:solidFill>
              <a:schemeClr val="accent2"/>
            </a:solidFill>
            <a:round/>
          </a:ln>
          <a:effectLst/>
        </c:spPr>
        <c:marker>
          <c:symbol val="none"/>
        </c:marker>
        <c:dLbl>
          <c:idx val="0"/>
          <c:spPr>
            <a:solidFill>
              <a:schemeClr val="bg1"/>
            </a:solidFill>
            <a:ln>
              <a:solidFill>
                <a:sysClr val="windowText" lastClr="000000">
                  <a:lumMod val="25000"/>
                  <a:lumOff val="75000"/>
                </a:sysClr>
              </a:solidFill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'Average Race Time by City'!$B$3</c:f>
              <c:strCache>
                <c:ptCount val="1"/>
                <c:pt idx="0">
                  <c:v>Average of Ave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solidFill>
                <a:schemeClr val="lt1"/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'Average Race Time by City'!$A$4:$A$14</c:f>
              <c:strCache>
                <c:ptCount val="10"/>
                <c:pt idx="0">
                  <c:v>Bozeman, MT</c:v>
                </c:pt>
                <c:pt idx="1">
                  <c:v>Regina, SK</c:v>
                </c:pt>
                <c:pt idx="2">
                  <c:v>Calgary</c:v>
                </c:pt>
                <c:pt idx="3">
                  <c:v>Edmonton</c:v>
                </c:pt>
                <c:pt idx="4">
                  <c:v>Okotoks</c:v>
                </c:pt>
                <c:pt idx="5">
                  <c:v>Lethbridge</c:v>
                </c:pt>
                <c:pt idx="6">
                  <c:v>Nelson, BC</c:v>
                </c:pt>
                <c:pt idx="7">
                  <c:v>Cranbrook, BC</c:v>
                </c:pt>
                <c:pt idx="8">
                  <c:v>Medicine Hat</c:v>
                </c:pt>
                <c:pt idx="9">
                  <c:v>Saskatoon, SK</c:v>
                </c:pt>
              </c:strCache>
            </c:strRef>
          </c:cat>
          <c:val>
            <c:numRef>
              <c:f>'Average Race Time by City'!$B$4:$B$14</c:f>
              <c:numCache>
                <c:formatCode>mm:ss</c:formatCode>
                <c:ptCount val="10"/>
                <c:pt idx="0">
                  <c:v>1.5856481481481479E-3</c:v>
                </c:pt>
                <c:pt idx="1">
                  <c:v>1.6203703703703703E-3</c:v>
                </c:pt>
                <c:pt idx="2">
                  <c:v>1.7438271604938273E-3</c:v>
                </c:pt>
                <c:pt idx="3">
                  <c:v>1.7824074074074075E-3</c:v>
                </c:pt>
                <c:pt idx="4">
                  <c:v>1.8865740740740742E-3</c:v>
                </c:pt>
                <c:pt idx="5">
                  <c:v>1.8897306397306394E-3</c:v>
                </c:pt>
                <c:pt idx="6">
                  <c:v>1.9097222222222222E-3</c:v>
                </c:pt>
                <c:pt idx="7">
                  <c:v>1.9907407407407408E-3</c:v>
                </c:pt>
                <c:pt idx="8">
                  <c:v>2.0254629629629629E-3</c:v>
                </c:pt>
                <c:pt idx="9">
                  <c:v>2.1180555555555553E-3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97C-4227-8A3B-D5B726B398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0"/>
        <c:axId val="435517280"/>
        <c:axId val="435512032"/>
      </c:barChart>
      <c:lineChart>
        <c:grouping val="standard"/>
        <c:varyColors val="0"/>
        <c:ser>
          <c:idx val="1"/>
          <c:order val="1"/>
          <c:tx>
            <c:strRef>
              <c:f>'Average Race Time by City'!$C$3</c:f>
              <c:strCache>
                <c:ptCount val="1"/>
                <c:pt idx="0">
                  <c:v>Count of Crew Name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spPr>
              <a:solidFill>
                <a:schemeClr val="bg1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'Average Race Time by City'!$A$4:$A$14</c:f>
              <c:strCache>
                <c:ptCount val="10"/>
                <c:pt idx="0">
                  <c:v>Bozeman, MT</c:v>
                </c:pt>
                <c:pt idx="1">
                  <c:v>Regina, SK</c:v>
                </c:pt>
                <c:pt idx="2">
                  <c:v>Calgary</c:v>
                </c:pt>
                <c:pt idx="3">
                  <c:v>Edmonton</c:v>
                </c:pt>
                <c:pt idx="4">
                  <c:v>Okotoks</c:v>
                </c:pt>
                <c:pt idx="5">
                  <c:v>Lethbridge</c:v>
                </c:pt>
                <c:pt idx="6">
                  <c:v>Nelson, BC</c:v>
                </c:pt>
                <c:pt idx="7">
                  <c:v>Cranbrook, BC</c:v>
                </c:pt>
                <c:pt idx="8">
                  <c:v>Medicine Hat</c:v>
                </c:pt>
                <c:pt idx="9">
                  <c:v>Saskatoon, SK</c:v>
                </c:pt>
              </c:strCache>
            </c:strRef>
          </c:cat>
          <c:val>
            <c:numRef>
              <c:f>'Average Race Time by City'!$C$4:$C$14</c:f>
              <c:numCache>
                <c:formatCode>General</c:formatCode>
                <c:ptCount val="10"/>
                <c:pt idx="0">
                  <c:v>1</c:v>
                </c:pt>
                <c:pt idx="1">
                  <c:v>1</c:v>
                </c:pt>
                <c:pt idx="2">
                  <c:v>15</c:v>
                </c:pt>
                <c:pt idx="3">
                  <c:v>8</c:v>
                </c:pt>
                <c:pt idx="4">
                  <c:v>1</c:v>
                </c:pt>
                <c:pt idx="5">
                  <c:v>33</c:v>
                </c:pt>
                <c:pt idx="6">
                  <c:v>1</c:v>
                </c:pt>
                <c:pt idx="7">
                  <c:v>1</c:v>
                </c:pt>
                <c:pt idx="8">
                  <c:v>4</c:v>
                </c:pt>
                <c:pt idx="9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562-4865-A0A2-9E451D9B41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0817744"/>
        <c:axId val="370815776"/>
      </c:lineChart>
      <c:catAx>
        <c:axId val="4355172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5512032"/>
        <c:crosses val="autoZero"/>
        <c:auto val="1"/>
        <c:lblAlgn val="ctr"/>
        <c:lblOffset val="100"/>
        <c:noMultiLvlLbl val="0"/>
      </c:catAx>
      <c:valAx>
        <c:axId val="435512032"/>
        <c:scaling>
          <c:orientation val="minMax"/>
          <c:max val="2.4300000000000007E-3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Average Race Time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m:ss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5517280"/>
        <c:crosses val="autoZero"/>
        <c:crossBetween val="between"/>
        <c:majorUnit val="3.4700000000000009E-4"/>
      </c:valAx>
      <c:valAx>
        <c:axId val="370815776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Number of Race Crews per City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70817744"/>
        <c:crosses val="max"/>
        <c:crossBetween val="between"/>
      </c:valAx>
      <c:catAx>
        <c:axId val="37081774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370815776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54</xdr:row>
      <xdr:rowOff>123825</xdr:rowOff>
    </xdr:to>
    <xdr:sp macro="" textlink="">
      <xdr:nvSpPr>
        <xdr:cNvPr id="1026" name="shapetype_202" hidden="1">
          <a:extLst>
            <a:ext uri="{FF2B5EF4-FFF2-40B4-BE49-F238E27FC236}">
              <a16:creationId xmlns:a16="http://schemas.microsoft.com/office/drawing/2014/main" id="{00000000-0008-0000-0100-000002040000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54</xdr:row>
      <xdr:rowOff>123825</xdr:rowOff>
    </xdr:to>
    <xdr:sp macro="" textlink="">
      <xdr:nvSpPr>
        <xdr:cNvPr id="2" name="AutoShape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54</xdr:row>
      <xdr:rowOff>123825</xdr:rowOff>
    </xdr:to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54</xdr:row>
      <xdr:rowOff>123825</xdr:rowOff>
    </xdr:to>
    <xdr:sp macro="" textlink="">
      <xdr:nvSpPr>
        <xdr:cNvPr id="4" name="AutoShape 2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54</xdr:row>
      <xdr:rowOff>123825</xdr:rowOff>
    </xdr:to>
    <xdr:sp macro="" textlink="">
      <xdr:nvSpPr>
        <xdr:cNvPr id="5" name="AutoShape 2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54</xdr:row>
      <xdr:rowOff>123825</xdr:rowOff>
    </xdr:to>
    <xdr:sp macro="" textlink="">
      <xdr:nvSpPr>
        <xdr:cNvPr id="6" name="AutoShape 2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42975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274320</xdr:colOff>
      <xdr:row>0</xdr:row>
      <xdr:rowOff>91440</xdr:rowOff>
    </xdr:from>
    <xdr:to>
      <xdr:col>11</xdr:col>
      <xdr:colOff>533400</xdr:colOff>
      <xdr:row>21</xdr:row>
      <xdr:rowOff>106680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</xdr:colOff>
      <xdr:row>9</xdr:row>
      <xdr:rowOff>163830</xdr:rowOff>
    </xdr:from>
    <xdr:to>
      <xdr:col>8</xdr:col>
      <xdr:colOff>495300</xdr:colOff>
      <xdr:row>30</xdr:row>
      <xdr:rowOff>15240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144780</xdr:colOff>
      <xdr:row>0</xdr:row>
      <xdr:rowOff>3810</xdr:rowOff>
    </xdr:from>
    <xdr:to>
      <xdr:col>14</xdr:col>
      <xdr:colOff>426720</xdr:colOff>
      <xdr:row>26</xdr:row>
      <xdr:rowOff>38100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Marc LeBlanc" refreshedDate="43022.007430439815" createdVersion="6" refreshedVersion="6" minRefreshableVersion="3" recordCount="66">
  <cacheSource type="worksheet">
    <worksheetSource ref="A1:P67" sheet="Final Standings"/>
  </cacheSource>
  <cacheFields count="16">
    <cacheField name="Crew Name" numFmtId="0">
      <sharedItems/>
    </cacheField>
    <cacheField name="Hometown" numFmtId="0">
      <sharedItems count="11">
        <s v="Calgary"/>
        <s v="Bozeman, MT"/>
        <s v="Regina, SK"/>
        <s v="Edmonton"/>
        <s v="Lethbridge"/>
        <s v="Medicine Hat"/>
        <s v="Okotoks"/>
        <s v="Nelson, BC"/>
        <s v="Cranbrook, BC"/>
        <s v="Saskatoon, SK"/>
        <s v="Calgary / Regina" u="1"/>
      </sharedItems>
    </cacheField>
    <cacheField name="Cat" numFmtId="0">
      <sharedItems/>
    </cacheField>
    <cacheField name="Div" numFmtId="0">
      <sharedItems count="5">
        <s v="A"/>
        <s v="B"/>
        <s v="C"/>
        <s v="D"/>
        <s v="E"/>
      </sharedItems>
    </cacheField>
    <cacheField name="Plc" numFmtId="0">
      <sharedItems containsMixedTypes="1" containsNumber="1" containsInteger="1" minValue="1" maxValue="4"/>
    </cacheField>
    <cacheField name="Cat2" numFmtId="0">
      <sharedItems containsSemiMixedTypes="0" containsString="0" containsNumber="1" containsInteger="1" minValue="1" maxValue="41"/>
    </cacheField>
    <cacheField name="Overall" numFmtId="0">
      <sharedItems containsSemiMixedTypes="0" containsString="0" containsNumber="1" containsInteger="1" minValue="1" maxValue="66"/>
    </cacheField>
    <cacheField name="Sat AM" numFmtId="165">
      <sharedItems containsSemiMixedTypes="0" containsNonDate="0" containsDate="1" containsString="0" minDate="1899-12-30T00:02:12" maxDate="1899-12-30T00:03:13"/>
    </cacheField>
    <cacheField name="Sat PM" numFmtId="165">
      <sharedItems containsSemiMixedTypes="0" containsNonDate="0" containsDate="1" containsString="0" minDate="1899-12-30T00:02:16" maxDate="1899-12-30T00:03:27"/>
    </cacheField>
    <cacheField name="Semi" numFmtId="165">
      <sharedItems containsSemiMixedTypes="0" containsNonDate="0" containsDate="1" containsString="0" minDate="1899-12-30T00:02:10" maxDate="1899-12-30T00:03:15"/>
    </cacheField>
    <cacheField name="Final" numFmtId="165">
      <sharedItems containsSemiMixedTypes="0" containsNonDate="0" containsDate="1" containsString="0" minDate="1899-12-30T00:02:10" maxDate="1899-12-30T00:03:10"/>
    </cacheField>
    <cacheField name="Sum" numFmtId="165">
      <sharedItems containsSemiMixedTypes="0" containsNonDate="0" containsDate="1" containsString="0" minDate="1899-12-30T00:08:47" maxDate="1899-12-30T00:12:21"/>
    </cacheField>
    <cacheField name="Min" numFmtId="165">
      <sharedItems containsSemiMixedTypes="0" containsNonDate="0" containsDate="1" containsString="0" minDate="1899-12-30T00:02:10" maxDate="1899-12-30T00:03:02"/>
    </cacheField>
    <cacheField name="Max" numFmtId="165">
      <sharedItems containsSemiMixedTypes="0" containsNonDate="0" containsDate="1" containsString="0" minDate="1899-12-30T00:02:16" maxDate="1899-12-30T00:03:27"/>
    </cacheField>
    <cacheField name="Diff" numFmtId="165">
      <sharedItems containsSemiMixedTypes="0" containsNonDate="0" containsDate="1" containsString="0" minDate="1899-12-30T00:00:01" maxDate="1899-12-30T00:00:41"/>
    </cacheField>
    <cacheField name="Ave" numFmtId="165">
      <sharedItems containsSemiMixedTypes="0" containsNonDate="0" containsDate="1" containsString="0" minDate="1899-12-30T00:02:12" maxDate="1899-12-30T00:03:05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66">
  <r>
    <s v="Quiet Riot"/>
    <x v="0"/>
    <s v="Mixed"/>
    <x v="0"/>
    <n v="1"/>
    <n v="1"/>
    <n v="1"/>
    <d v="1899-12-30T00:02:12"/>
    <d v="1899-12-30T00:02:16"/>
    <d v="1899-12-30T00:02:10"/>
    <d v="1899-12-30T00:02:10"/>
    <d v="1899-12-30T00:08:47"/>
    <d v="1899-12-30T00:02:10"/>
    <d v="1899-12-30T00:02:16"/>
    <d v="1899-12-30T00:00:06"/>
    <d v="1899-12-30T00:02:12"/>
  </r>
  <r>
    <s v="CDBC Crew Yahoo"/>
    <x v="0"/>
    <s v="Mixed"/>
    <x v="0"/>
    <n v="2"/>
    <n v="2"/>
    <n v="2"/>
    <d v="1899-12-30T00:02:14"/>
    <d v="1899-12-30T00:02:16"/>
    <d v="1899-12-30T00:02:19"/>
    <d v="1899-12-30T00:02:13"/>
    <d v="1899-12-30T00:09:02"/>
    <d v="1899-12-30T00:02:13"/>
    <d v="1899-12-30T00:02:19"/>
    <d v="1899-12-30T00:00:06"/>
    <d v="1899-12-30T00:02:16"/>
  </r>
  <r>
    <s v="Bozeman Vikings Dragon Boat Team"/>
    <x v="1"/>
    <s v="Mixed"/>
    <x v="0"/>
    <n v="3"/>
    <n v="3"/>
    <n v="3"/>
    <d v="1899-12-30T00:02:17"/>
    <d v="1899-12-30T00:02:16"/>
    <d v="1899-12-30T00:02:17"/>
    <d v="1899-12-30T00:02:16"/>
    <d v="1899-12-30T00:09:06"/>
    <d v="1899-12-30T00:02:16"/>
    <d v="1899-12-30T00:02:17"/>
    <d v="1899-12-30T00:00:01"/>
    <d v="1899-12-30T00:02:17"/>
  </r>
  <r>
    <s v="DRAGNUM - Dragon Boat Calgary"/>
    <x v="0"/>
    <s v="Mixed"/>
    <x v="0"/>
    <n v="4"/>
    <n v="4"/>
    <n v="4"/>
    <d v="1899-12-30T00:02:17"/>
    <d v="1899-12-30T00:02:18"/>
    <d v="1899-12-30T00:02:21"/>
    <d v="1899-12-30T00:02:19"/>
    <d v="1899-12-30T00:09:14"/>
    <d v="1899-12-30T00:02:17"/>
    <d v="1899-12-30T00:02:21"/>
    <d v="1899-12-30T00:00:04"/>
    <d v="1899-12-30T00:02:19"/>
  </r>
  <r>
    <s v="Prairie Dragons - Pond Scum"/>
    <x v="2"/>
    <s v="Mixed"/>
    <x v="0"/>
    <s v="1c"/>
    <n v="5"/>
    <n v="5"/>
    <d v="1899-12-30T00:02:16"/>
    <d v="1899-12-30T00:02:25"/>
    <d v="1899-12-30T00:02:20"/>
    <d v="1899-12-30T00:02:21"/>
    <d v="1899-12-30T00:09:21"/>
    <d v="1899-12-30T00:02:16"/>
    <d v="1899-12-30T00:02:25"/>
    <d v="1899-12-30T00:00:09"/>
    <d v="1899-12-30T00:02:20"/>
  </r>
  <r>
    <s v="Catch 22"/>
    <x v="3"/>
    <s v="Mixed"/>
    <x v="0"/>
    <s v="2c"/>
    <n v="6"/>
    <n v="6"/>
    <d v="1899-12-30T00:02:20"/>
    <d v="1899-12-30T00:02:25"/>
    <d v="1899-12-30T00:02:24"/>
    <d v="1899-12-30T00:02:22"/>
    <d v="1899-12-30T00:09:30"/>
    <d v="1899-12-30T00:02:20"/>
    <d v="1899-12-30T00:02:25"/>
    <d v="1899-12-30T00:00:05"/>
    <d v="1899-12-30T00:02:22"/>
  </r>
  <r>
    <s v="Dragnum Bad Buoys"/>
    <x v="0"/>
    <s v="Women"/>
    <x v="0"/>
    <n v="2"/>
    <n v="1"/>
    <n v="7"/>
    <d v="1899-12-30T00:02:19"/>
    <d v="1899-12-30T00:02:24"/>
    <d v="1899-12-30T00:02:27"/>
    <d v="1899-12-30T00:02:23"/>
    <d v="1899-12-30T00:09:33"/>
    <d v="1899-12-30T00:02:19"/>
    <d v="1899-12-30T00:02:27"/>
    <d v="1899-12-30T00:00:07"/>
    <d v="1899-12-30T00:02:23"/>
  </r>
  <r>
    <s v="Yahoo Angels"/>
    <x v="0"/>
    <s v="Women"/>
    <x v="0"/>
    <n v="1"/>
    <n v="2"/>
    <n v="8"/>
    <d v="1899-12-30T00:02:21"/>
    <d v="1899-12-30T00:02:26"/>
    <d v="1899-12-30T00:02:26"/>
    <d v="1899-12-30T00:02:23"/>
    <d v="1899-12-30T00:09:35"/>
    <d v="1899-12-30T00:02:21"/>
    <d v="1899-12-30T00:02:26"/>
    <d v="1899-12-30T00:00:06"/>
    <d v="1899-12-30T00:02:24"/>
  </r>
  <r>
    <s v="Spartans"/>
    <x v="0"/>
    <s v="Mixed"/>
    <x v="0"/>
    <s v="4c"/>
    <n v="7"/>
    <n v="9"/>
    <d v="1899-12-30T00:02:21"/>
    <d v="1899-12-30T00:02:27"/>
    <d v="1899-12-30T00:02:26"/>
    <d v="1899-12-30T00:02:27"/>
    <d v="1899-12-30T00:09:42"/>
    <d v="1899-12-30T00:02:21"/>
    <d v="1899-12-30T00:02:27"/>
    <d v="1899-12-30T00:00:06"/>
    <d v="1899-12-30T00:02:25"/>
  </r>
  <r>
    <s v="Klippers"/>
    <x v="4"/>
    <s v="Mixed"/>
    <x v="0"/>
    <s v="3c"/>
    <n v="8"/>
    <n v="10"/>
    <d v="1899-12-30T00:02:24"/>
    <d v="1899-12-30T00:02:26"/>
    <d v="1899-12-30T00:02:29"/>
    <d v="1899-12-30T00:02:26"/>
    <d v="1899-12-30T00:09:46"/>
    <d v="1899-12-30T00:02:24"/>
    <d v="1899-12-30T00:02:29"/>
    <d v="1899-12-30T00:00:06"/>
    <d v="1899-12-30T00:02:26"/>
  </r>
  <r>
    <s v="Red Eyes Paddling Club"/>
    <x v="0"/>
    <s v="Mixed"/>
    <x v="1"/>
    <n v="1"/>
    <n v="9"/>
    <n v="11"/>
    <d v="1899-12-30T00:02:29"/>
    <d v="1899-12-30T00:02:27"/>
    <d v="1899-12-30T00:02:27"/>
    <d v="1899-12-30T00:02:24"/>
    <d v="1899-12-30T00:09:47"/>
    <d v="1899-12-30T00:02:24"/>
    <d v="1899-12-30T00:02:29"/>
    <d v="1899-12-30T00:00:04"/>
    <d v="1899-12-30T00:02:27"/>
  </r>
  <r>
    <s v="U of L Fiat Dux"/>
    <x v="4"/>
    <s v="Mixed"/>
    <x v="1"/>
    <n v="2"/>
    <n v="10"/>
    <n v="12"/>
    <d v="1899-12-30T00:02:24"/>
    <d v="1899-12-30T00:02:30"/>
    <d v="1899-12-30T00:02:31"/>
    <d v="1899-12-30T00:02:26"/>
    <d v="1899-12-30T00:09:51"/>
    <d v="1899-12-30T00:02:24"/>
    <d v="1899-12-30T00:02:31"/>
    <d v="1899-12-30T00:00:07"/>
    <d v="1899-12-30T00:02:28"/>
  </r>
  <r>
    <s v="Waverunners"/>
    <x v="0"/>
    <s v="Mixed"/>
    <x v="1"/>
    <n v="4"/>
    <n v="11"/>
    <n v="13"/>
    <d v="1899-12-30T00:02:29"/>
    <d v="1899-12-30T00:02:32"/>
    <d v="1899-12-30T00:02:30"/>
    <d v="1899-12-30T00:02:30"/>
    <d v="1899-12-30T00:10:00"/>
    <d v="1899-12-30T00:02:29"/>
    <d v="1899-12-30T00:02:32"/>
    <d v="1899-12-30T00:00:03"/>
    <d v="1899-12-30T00:02:30"/>
  </r>
  <r>
    <s v="Uncivil Serpents"/>
    <x v="3"/>
    <s v="Mixed"/>
    <x v="1"/>
    <n v="3"/>
    <n v="12"/>
    <n v="14"/>
    <d v="1899-12-30T00:02:27"/>
    <d v="1899-12-30T00:02:37"/>
    <d v="1899-12-30T00:02:32"/>
    <d v="1899-12-30T00:02:30"/>
    <d v="1899-12-30T00:10:06"/>
    <d v="1899-12-30T00:02:27"/>
    <d v="1899-12-30T00:02:37"/>
    <d v="1899-12-30T00:00:10"/>
    <d v="1899-12-30T00:02:32"/>
  </r>
  <r>
    <s v="Dragon Blades"/>
    <x v="3"/>
    <s v="Mixed"/>
    <x v="1"/>
    <s v="2c"/>
    <n v="13"/>
    <n v="15"/>
    <d v="1899-12-30T00:02:27"/>
    <d v="1899-12-30T00:02:33"/>
    <d v="1899-12-30T00:02:37"/>
    <d v="1899-12-30T00:02:32"/>
    <d v="1899-12-30T00:10:08"/>
    <d v="1899-12-30T00:02:27"/>
    <d v="1899-12-30T00:02:37"/>
    <d v="1899-12-30T00:00:10"/>
    <d v="1899-12-30T00:02:32"/>
  </r>
  <r>
    <s v="Blazing Paddles"/>
    <x v="3"/>
    <s v="Women"/>
    <x v="0"/>
    <n v="3"/>
    <n v="3"/>
    <n v="16"/>
    <d v="1899-12-30T00:02:29"/>
    <d v="1899-12-30T00:02:36"/>
    <d v="1899-12-30T00:02:33"/>
    <d v="1899-12-30T00:02:31"/>
    <d v="1899-12-30T00:10:09"/>
    <d v="1899-12-30T00:02:29"/>
    <d v="1899-12-30T00:02:36"/>
    <d v="1899-12-30T00:00:07"/>
    <d v="1899-12-30T00:02:32"/>
  </r>
  <r>
    <s v="Doritos Torpedoes"/>
    <x v="4"/>
    <s v="Mixed"/>
    <x v="1"/>
    <s v="1c"/>
    <n v="14"/>
    <n v="17"/>
    <d v="1899-12-30T00:02:32"/>
    <d v="1899-12-30T00:02:35"/>
    <d v="1899-12-30T00:02:33"/>
    <d v="1899-12-30T00:02:31"/>
    <d v="1899-12-30T00:10:10"/>
    <d v="1899-12-30T00:02:31"/>
    <d v="1899-12-30T00:02:35"/>
    <d v="1899-12-30T00:00:04"/>
    <d v="1899-12-30T00:02:33"/>
  </r>
  <r>
    <s v="Victorious Secret"/>
    <x v="0"/>
    <s v="Women"/>
    <x v="0"/>
    <n v="4"/>
    <n v="4"/>
    <n v="18"/>
    <d v="1899-12-30T00:02:31"/>
    <d v="1899-12-30T00:02:34"/>
    <d v="1899-12-30T00:02:34"/>
    <d v="1899-12-30T00:02:32"/>
    <d v="1899-12-30T00:10:11"/>
    <d v="1899-12-30T00:02:31"/>
    <d v="1899-12-30T00:02:34"/>
    <d v="1899-12-30T00:00:03"/>
    <d v="1899-12-30T00:02:33"/>
  </r>
  <r>
    <s v="Raunchy Rodents"/>
    <x v="3"/>
    <s v="Mixed"/>
    <x v="1"/>
    <s v="3c"/>
    <n v="15"/>
    <n v="19"/>
    <d v="1899-12-30T00:02:29"/>
    <d v="1899-12-30T00:02:37"/>
    <d v="1899-12-30T00:02:36"/>
    <d v="1899-12-30T00:02:33"/>
    <d v="1899-12-30T00:10:15"/>
    <d v="1899-12-30T00:02:29"/>
    <d v="1899-12-30T00:02:37"/>
    <d v="1899-12-30T00:00:09"/>
    <d v="1899-12-30T00:02:34"/>
  </r>
  <r>
    <s v="Phoenix"/>
    <x v="3"/>
    <s v="Women"/>
    <x v="0"/>
    <s v="1c"/>
    <n v="5"/>
    <n v="20"/>
    <d v="1899-12-30T00:02:29"/>
    <d v="1899-12-30T00:02:37"/>
    <d v="1899-12-30T00:02:34"/>
    <d v="1899-12-30T00:02:38"/>
    <d v="1899-12-30T00:10:18"/>
    <d v="1899-12-30T00:02:29"/>
    <d v="1899-12-30T00:02:38"/>
    <d v="1899-12-30T00:00:10"/>
    <d v="1899-12-30T00:02:34"/>
  </r>
  <r>
    <s v="Lethbridge Leftovers"/>
    <x v="4"/>
    <s v="Mixed"/>
    <x v="2"/>
    <n v="3"/>
    <n v="16"/>
    <n v="21"/>
    <d v="1899-12-30T00:02:32"/>
    <d v="1899-12-30T00:02:36"/>
    <d v="1899-12-30T00:02:39"/>
    <d v="1899-12-30T00:02:35"/>
    <d v="1899-12-30T00:10:22"/>
    <d v="1899-12-30T00:02:32"/>
    <d v="1899-12-30T00:02:39"/>
    <d v="1899-12-30T00:00:06"/>
    <d v="1899-12-30T00:02:35"/>
  </r>
  <r>
    <s v="Eldorado Fun Finders"/>
    <x v="4"/>
    <s v="Mixed"/>
    <x v="1"/>
    <s v="4c"/>
    <n v="17"/>
    <n v="22"/>
    <d v="1899-12-30T00:02:29"/>
    <d v="1899-12-30T00:02:36"/>
    <d v="1899-12-30T00:02:40"/>
    <d v="1899-12-30T00:02:39"/>
    <d v="1899-12-30T00:10:23"/>
    <d v="1899-12-30T00:02:29"/>
    <d v="1899-12-30T00:02:40"/>
    <d v="1899-12-30T00:00:11"/>
    <d v="1899-12-30T00:02:36"/>
  </r>
  <r>
    <s v="#Dragonourtail"/>
    <x v="4"/>
    <s v="Mixed"/>
    <x v="2"/>
    <n v="1"/>
    <n v="18"/>
    <n v="23"/>
    <d v="1899-12-30T00:02:34"/>
    <d v="1899-12-30T00:02:41"/>
    <d v="1899-12-30T00:02:36"/>
    <d v="1899-12-30T00:02:33"/>
    <d v="1899-12-30T00:10:24"/>
    <d v="1899-12-30T00:02:33"/>
    <d v="1899-12-30T00:02:41"/>
    <d v="1899-12-30T00:00:07"/>
    <d v="1899-12-30T00:02:36"/>
  </r>
  <r>
    <s v="Distilled Liquor Co."/>
    <x v="4"/>
    <s v="Mixed"/>
    <x v="3"/>
    <n v="2"/>
    <n v="19"/>
    <n v="24"/>
    <d v="1899-12-30T00:02:38"/>
    <d v="1899-12-30T00:02:42"/>
    <d v="1899-12-30T00:02:31"/>
    <d v="1899-12-30T00:02:34"/>
    <d v="1899-12-30T00:10:24"/>
    <d v="1899-12-30T00:02:31"/>
    <d v="1899-12-30T00:02:42"/>
    <d v="1899-12-30T00:00:11"/>
    <d v="1899-12-30T00:02:36"/>
  </r>
  <r>
    <s v="Henderson Lakers"/>
    <x v="4"/>
    <s v="Mixed"/>
    <x v="3"/>
    <n v="1"/>
    <n v="20"/>
    <n v="25"/>
    <d v="1899-12-30T00:02:41"/>
    <d v="1899-12-30T00:02:41"/>
    <d v="1899-12-30T00:02:33"/>
    <d v="1899-12-30T00:02:31"/>
    <d v="1899-12-30T00:10:27"/>
    <d v="1899-12-30T00:02:31"/>
    <d v="1899-12-30T00:02:41"/>
    <d v="1899-12-30T00:00:10"/>
    <d v="1899-12-30T00:02:37"/>
  </r>
  <r>
    <s v="Best Western Oarfins"/>
    <x v="4"/>
    <s v="Mixed"/>
    <x v="3"/>
    <n v="3"/>
    <n v="21"/>
    <n v="26"/>
    <d v="1899-12-30T00:02:37"/>
    <d v="1899-12-30T00:02:40"/>
    <d v="1899-12-30T00:02:36"/>
    <d v="1899-12-30T00:02:36"/>
    <d v="1899-12-30T00:10:28"/>
    <d v="1899-12-30T00:02:36"/>
    <d v="1899-12-30T00:02:40"/>
    <d v="1899-12-30T00:00:04"/>
    <d v="1899-12-30T00:02:37"/>
  </r>
  <r>
    <s v="ATB Blue Bayou"/>
    <x v="4"/>
    <s v="Mixed"/>
    <x v="2"/>
    <n v="4"/>
    <n v="22"/>
    <n v="27"/>
    <d v="1899-12-30T00:02:31"/>
    <d v="1899-12-30T00:02:40"/>
    <d v="1899-12-30T00:02:38"/>
    <d v="1899-12-30T00:02:40"/>
    <d v="1899-12-30T00:10:29"/>
    <d v="1899-12-30T00:02:31"/>
    <d v="1899-12-30T00:02:40"/>
    <d v="1899-12-30T00:00:10"/>
    <d v="1899-12-30T00:02:37"/>
  </r>
  <r>
    <s v="Peak Offshore Warriors"/>
    <x v="4"/>
    <s v="Mixed"/>
    <x v="2"/>
    <n v="2"/>
    <n v="23"/>
    <n v="28"/>
    <d v="1899-12-30T00:02:41"/>
    <d v="1899-12-30T00:02:35"/>
    <d v="1899-12-30T00:02:39"/>
    <d v="1899-12-30T00:02:35"/>
    <d v="1899-12-30T00:10:29"/>
    <d v="1899-12-30T00:02:35"/>
    <d v="1899-12-30T00:02:41"/>
    <d v="1899-12-30T00:00:06"/>
    <d v="1899-12-30T00:02:37"/>
  </r>
  <r>
    <s v="Wake My Day"/>
    <x v="0"/>
    <s v="Women"/>
    <x v="0"/>
    <s v="3c"/>
    <n v="6"/>
    <n v="29"/>
    <d v="1899-12-30T00:02:34"/>
    <d v="1899-12-30T00:02:37"/>
    <d v="1899-12-30T00:02:37"/>
    <d v="1899-12-30T00:02:41"/>
    <d v="1899-12-30T00:10:29"/>
    <d v="1899-12-30T00:02:34"/>
    <d v="1899-12-30T00:02:41"/>
    <d v="1899-12-30T00:00:07"/>
    <d v="1899-12-30T00:02:37"/>
  </r>
  <r>
    <s v="U of L Pronghorn Paddlers"/>
    <x v="4"/>
    <s v="Mixed"/>
    <x v="3"/>
    <n v="4"/>
    <n v="24"/>
    <n v="30"/>
    <d v="1899-12-30T00:02:36"/>
    <d v="1899-12-30T00:02:41"/>
    <d v="1899-12-30T00:02:34"/>
    <d v="1899-12-30T00:02:39"/>
    <d v="1899-12-30T00:10:31"/>
    <d v="1899-12-30T00:02:34"/>
    <d v="1899-12-30T00:02:41"/>
    <d v="1899-12-30T00:00:07"/>
    <d v="1899-12-30T00:02:38"/>
  </r>
  <r>
    <s v="ATCO Flame 'N' Dragons"/>
    <x v="4"/>
    <s v="Mixed"/>
    <x v="2"/>
    <s v="1c"/>
    <n v="25"/>
    <n v="31"/>
    <d v="1899-12-30T00:02:37"/>
    <d v="1899-12-30T00:02:36"/>
    <d v="1899-12-30T00:02:41"/>
    <d v="1899-12-30T00:02:39"/>
    <d v="1899-12-30T00:10:33"/>
    <d v="1899-12-30T00:02:36"/>
    <d v="1899-12-30T00:02:41"/>
    <d v="1899-12-30T00:00:05"/>
    <d v="1899-12-30T00:02:38"/>
  </r>
  <r>
    <s v="EDBRC Wahine Kei Waka"/>
    <x v="3"/>
    <s v="Women"/>
    <x v="0"/>
    <s v="2c"/>
    <n v="7"/>
    <n v="32"/>
    <d v="1899-12-30T00:02:34"/>
    <d v="1899-12-30T00:02:39"/>
    <d v="1899-12-30T00:02:41"/>
    <d v="1899-12-30T00:02:41"/>
    <d v="1899-12-30T00:10:34"/>
    <d v="1899-12-30T00:02:34"/>
    <d v="1899-12-30T00:02:41"/>
    <d v="1899-12-30T00:00:07"/>
    <d v="1899-12-30T00:02:39"/>
  </r>
  <r>
    <s v="Prairie Fire"/>
    <x v="5"/>
    <s v="Mixed"/>
    <x v="3"/>
    <s v="2c"/>
    <n v="26"/>
    <n v="33"/>
    <d v="1899-12-30T00:02:38"/>
    <d v="1899-12-30T00:02:40"/>
    <d v="1899-12-30T00:02:37"/>
    <d v="1899-12-30T00:02:42"/>
    <d v="1899-12-30T00:10:36"/>
    <d v="1899-12-30T00:02:37"/>
    <d v="1899-12-30T00:02:42"/>
    <d v="1899-12-30T00:00:05"/>
    <d v="1899-12-30T00:02:39"/>
  </r>
  <r>
    <s v="LFS Bravehearts"/>
    <x v="4"/>
    <s v="Mixed"/>
    <x v="3"/>
    <s v="3c"/>
    <n v="27"/>
    <n v="34"/>
    <d v="1899-12-30T00:02:37"/>
    <d v="1899-12-30T00:02:43"/>
    <d v="1899-12-30T00:02:36"/>
    <d v="1899-12-30T00:02:42"/>
    <d v="1899-12-30T00:10:37"/>
    <d v="1899-12-30T00:02:36"/>
    <d v="1899-12-30T00:02:43"/>
    <d v="1899-12-30T00:00:07"/>
    <d v="1899-12-30T00:02:39"/>
  </r>
  <r>
    <s v="Rocksteady"/>
    <x v="0"/>
    <s v="Mixed"/>
    <x v="2"/>
    <s v="3c"/>
    <n v="28"/>
    <n v="35"/>
    <d v="1899-12-30T00:02:37"/>
    <d v="1899-12-30T00:02:37"/>
    <d v="1899-12-30T00:02:43"/>
    <d v="1899-12-30T00:02:43"/>
    <d v="1899-12-30T00:10:39"/>
    <d v="1899-12-30T00:02:37"/>
    <d v="1899-12-30T00:02:43"/>
    <d v="1899-12-30T00:00:06"/>
    <d v="1899-12-30T00:02:40"/>
  </r>
  <r>
    <s v="High Level Canoes and Kayaks"/>
    <x v="4"/>
    <s v="Mixed"/>
    <x v="3"/>
    <s v="1c"/>
    <n v="29"/>
    <n v="36"/>
    <d v="1899-12-30T00:02:41"/>
    <d v="1899-12-30T00:02:46"/>
    <d v="1899-12-30T00:02:34"/>
    <d v="1899-12-30T00:02:38"/>
    <d v="1899-12-30T00:10:39"/>
    <d v="1899-12-30T00:02:34"/>
    <d v="1899-12-30T00:02:46"/>
    <d v="1899-12-30T00:00:12"/>
    <d v="1899-12-30T00:02:40"/>
  </r>
  <r>
    <s v="Impavidus Draconis Paddling Club (Team ID)"/>
    <x v="4"/>
    <s v="Mixed"/>
    <x v="2"/>
    <s v="4c"/>
    <n v="30"/>
    <n v="37"/>
    <d v="1899-12-30T00:02:36"/>
    <d v="1899-12-30T00:02:40"/>
    <d v="1899-12-30T00:02:40"/>
    <d v="1899-12-30T00:02:45"/>
    <d v="1899-12-30T00:10:41"/>
    <d v="1899-12-30T00:02:36"/>
    <d v="1899-12-30T00:02:45"/>
    <d v="1899-12-30T00:00:09"/>
    <d v="1899-12-30T00:02:40"/>
  </r>
  <r>
    <s v="Rudder Chaos"/>
    <x v="4"/>
    <s v="Mixed"/>
    <x v="3"/>
    <s v="4c"/>
    <n v="31"/>
    <n v="38"/>
    <d v="1899-12-30T00:02:39"/>
    <d v="1899-12-30T00:02:48"/>
    <d v="1899-12-30T00:02:36"/>
    <d v="1899-12-30T00:02:42"/>
    <d v="1899-12-30T00:10:44"/>
    <d v="1899-12-30T00:02:36"/>
    <d v="1899-12-30T00:02:48"/>
    <d v="1899-12-30T00:00:11"/>
    <d v="1899-12-30T00:02:41"/>
  </r>
  <r>
    <s v="What Time Is It? Happy Hour"/>
    <x v="4"/>
    <s v="Women"/>
    <x v="1"/>
    <n v="1"/>
    <n v="8"/>
    <n v="39"/>
    <d v="1899-12-30T00:02:38"/>
    <d v="1899-12-30T00:02:46"/>
    <d v="1899-12-30T00:02:39"/>
    <d v="1899-12-30T00:02:43"/>
    <d v="1899-12-30T00:10:46"/>
    <d v="1899-12-30T00:02:38"/>
    <d v="1899-12-30T00:02:46"/>
    <d v="1899-12-30T00:00:08"/>
    <d v="1899-12-30T00:02:42"/>
  </r>
  <r>
    <s v="Happy Hour ~ After Hours"/>
    <x v="4"/>
    <s v="Mixed"/>
    <x v="4"/>
    <n v="2"/>
    <n v="32"/>
    <n v="40"/>
    <d v="1899-12-30T00:02:42"/>
    <d v="1899-12-30T00:02:49"/>
    <d v="1899-12-30T00:02:37"/>
    <d v="1899-12-30T00:02:41"/>
    <d v="1899-12-30T00:10:50"/>
    <d v="1899-12-30T00:02:37"/>
    <d v="1899-12-30T00:02:49"/>
    <d v="1899-12-30T00:00:11"/>
    <d v="1899-12-30T00:02:42"/>
  </r>
  <r>
    <s v="Wood'n Eye"/>
    <x v="0"/>
    <s v="Women"/>
    <x v="1"/>
    <n v="2"/>
    <n v="9"/>
    <n v="41"/>
    <d v="1899-12-30T00:02:38"/>
    <d v="1899-12-30T00:02:46"/>
    <d v="1899-12-30T00:02:43"/>
    <d v="1899-12-30T00:02:43"/>
    <d v="1899-12-30T00:10:50"/>
    <d v="1899-12-30T00:02:38"/>
    <d v="1899-12-30T00:02:46"/>
    <d v="1899-12-30T00:00:08"/>
    <d v="1899-12-30T00:02:42"/>
  </r>
  <r>
    <s v="Team Miles"/>
    <x v="6"/>
    <s v="Women"/>
    <x v="1"/>
    <n v="4"/>
    <n v="10"/>
    <n v="42"/>
    <d v="1899-12-30T00:02:41"/>
    <d v="1899-12-30T00:02:48"/>
    <d v="1899-12-30T00:02:39"/>
    <d v="1899-12-30T00:02:45"/>
    <d v="1899-12-30T00:10:53"/>
    <d v="1899-12-30T00:02:39"/>
    <d v="1899-12-30T00:02:48"/>
    <d v="1899-12-30T00:00:09"/>
    <d v="1899-12-30T00:02:43"/>
  </r>
  <r>
    <s v="KPMG Blue Divide"/>
    <x v="4"/>
    <s v="Mixed"/>
    <x v="4"/>
    <n v="1"/>
    <n v="33"/>
    <n v="43"/>
    <d v="1899-12-30T00:02:44"/>
    <d v="1899-12-30T00:02:50"/>
    <d v="1899-12-30T00:02:39"/>
    <d v="1899-12-30T00:02:40"/>
    <d v="1899-12-30T00:10:53"/>
    <d v="1899-12-30T00:02:39"/>
    <d v="1899-12-30T00:02:50"/>
    <d v="1899-12-30T00:00:11"/>
    <d v="1899-12-30T00:02:43"/>
  </r>
  <r>
    <s v="For The Win"/>
    <x v="0"/>
    <s v="Women"/>
    <x v="1"/>
    <s v="2c"/>
    <n v="11"/>
    <n v="44"/>
    <d v="1899-12-30T00:02:41"/>
    <d v="1899-12-30T00:02:52"/>
    <d v="1899-12-30T00:02:40"/>
    <d v="1899-12-30T00:02:43"/>
    <d v="1899-12-30T00:10:56"/>
    <d v="1899-12-30T00:02:40"/>
    <d v="1899-12-30T00:02:52"/>
    <d v="1899-12-30T00:00:12"/>
    <d v="1899-12-30T00:02:44"/>
  </r>
  <r>
    <s v="Sistership Daenerys"/>
    <x v="0"/>
    <s v="Women"/>
    <x v="1"/>
    <n v="3"/>
    <n v="12"/>
    <n v="45"/>
    <d v="1899-12-30T00:02:39"/>
    <d v="1899-12-30T00:02:49"/>
    <d v="1899-12-30T00:02:43"/>
    <d v="1899-12-30T00:02:45"/>
    <d v="1899-12-30T00:10:57"/>
    <d v="1899-12-30T00:02:39"/>
    <d v="1899-12-30T00:02:49"/>
    <d v="1899-12-30T00:00:10"/>
    <d v="1899-12-30T00:02:44"/>
  </r>
  <r>
    <s v="Dragon Masters"/>
    <x v="4"/>
    <s v="Mixed"/>
    <x v="4"/>
    <n v="4"/>
    <n v="34"/>
    <n v="46"/>
    <d v="1899-12-30T00:02:43"/>
    <d v="1899-12-30T00:02:46"/>
    <d v="1899-12-30T00:02:41"/>
    <d v="1899-12-30T00:02:47"/>
    <d v="1899-12-30T00:10:57"/>
    <d v="1899-12-30T00:02:41"/>
    <d v="1899-12-30T00:02:47"/>
    <d v="1899-12-30T00:00:06"/>
    <d v="1899-12-30T00:02:44"/>
  </r>
  <r>
    <s v="Sistership Phoenix"/>
    <x v="0"/>
    <s v="Women"/>
    <x v="0"/>
    <s v="4c"/>
    <n v="13"/>
    <n v="47"/>
    <d v="1899-12-30T00:02:37"/>
    <d v="1899-12-30T00:02:45"/>
    <d v="1899-12-30T00:02:46"/>
    <d v="1899-12-30T00:02:50"/>
    <d v="1899-12-30T00:10:57"/>
    <d v="1899-12-30T00:02:37"/>
    <d v="1899-12-30T00:02:50"/>
    <d v="1899-12-30T00:00:13"/>
    <d v="1899-12-30T00:02:44"/>
  </r>
  <r>
    <s v="Kootenay Rhythm Dragons LOL"/>
    <x v="7"/>
    <s v="Women"/>
    <x v="1"/>
    <s v="1c"/>
    <n v="14"/>
    <n v="48"/>
    <d v="1899-12-30T00:02:39"/>
    <d v="1899-12-30T00:02:54"/>
    <d v="1899-12-30T00:02:44"/>
    <d v="1899-12-30T00:02:43"/>
    <d v="1899-12-30T00:10:59"/>
    <d v="1899-12-30T00:02:39"/>
    <d v="1899-12-30T00:02:54"/>
    <d v="1899-12-30T00:00:15"/>
    <d v="1899-12-30T00:02:45"/>
  </r>
  <r>
    <s v="Burton &amp; Co. Screamin' Sea Men"/>
    <x v="4"/>
    <s v="Mixed"/>
    <x v="4"/>
    <n v="3"/>
    <n v="35"/>
    <n v="49"/>
    <d v="1899-12-30T00:02:46"/>
    <d v="1899-12-30T00:02:48"/>
    <d v="1899-12-30T00:02:44"/>
    <d v="1899-12-30T00:02:42"/>
    <d v="1899-12-30T00:11:00"/>
    <d v="1899-12-30T00:02:42"/>
    <d v="1899-12-30T00:02:48"/>
    <d v="1899-12-30T00:00:06"/>
    <d v="1899-12-30T00:02:45"/>
  </r>
  <r>
    <s v="NautiGals"/>
    <x v="4"/>
    <s v="Women"/>
    <x v="1"/>
    <s v="4c"/>
    <n v="15"/>
    <n v="50"/>
    <d v="1899-12-30T00:02:41"/>
    <d v="1899-12-30T00:02:53"/>
    <d v="1899-12-30T00:02:46"/>
    <d v="1899-12-30T00:02:46"/>
    <d v="1899-12-30T00:11:06"/>
    <d v="1899-12-30T00:02:41"/>
    <d v="1899-12-30T00:02:53"/>
    <d v="1899-12-30T00:00:11"/>
    <d v="1899-12-30T00:02:46"/>
  </r>
  <r>
    <s v="Galko Gators"/>
    <x v="4"/>
    <s v="Mixed"/>
    <x v="2"/>
    <s v="2c"/>
    <n v="36"/>
    <n v="51"/>
    <d v="1899-12-30T00:02:34"/>
    <d v="1899-12-30T00:02:37"/>
    <d v="1899-12-30T00:03:15"/>
    <d v="1899-12-30T00:02:41"/>
    <d v="1899-12-30T00:11:07"/>
    <d v="1899-12-30T00:02:34"/>
    <d v="1899-12-30T00:03:15"/>
    <d v="1899-12-30T00:00:41"/>
    <d v="1899-12-30T00:02:47"/>
  </r>
  <r>
    <s v="Breast Friends"/>
    <x v="3"/>
    <s v="Women"/>
    <x v="1"/>
    <s v="3c"/>
    <n v="16"/>
    <n v="52"/>
    <d v="1899-12-30T00:02:43"/>
    <d v="1899-12-30T00:02:54"/>
    <d v="1899-12-30T00:02:45"/>
    <d v="1899-12-30T00:02:46"/>
    <d v="1899-12-30T00:11:09"/>
    <d v="1899-12-30T00:02:43"/>
    <d v="1899-12-30T00:02:54"/>
    <d v="1899-12-30T00:00:10"/>
    <d v="1899-12-30T00:02:47"/>
  </r>
  <r>
    <s v="Lethbridge College Kodiaks women's team"/>
    <x v="4"/>
    <s v="Women"/>
    <x v="2"/>
    <n v="1"/>
    <n v="17"/>
    <n v="53"/>
    <d v="1899-12-30T00:02:46"/>
    <d v="1899-12-30T00:02:53"/>
    <d v="1899-12-30T00:02:47"/>
    <d v="1899-12-30T00:02:49"/>
    <d v="1899-12-30T00:11:15"/>
    <d v="1899-12-30T00:02:46"/>
    <d v="1899-12-30T00:02:53"/>
    <d v="1899-12-30T00:00:07"/>
    <d v="1899-12-30T00:02:49"/>
  </r>
  <r>
    <s v="Abreast of 'bridge"/>
    <x v="4"/>
    <s v="Women"/>
    <x v="2"/>
    <n v="3"/>
    <n v="18"/>
    <n v="54"/>
    <d v="1899-12-30T00:02:47"/>
    <d v="1899-12-30T00:02:56"/>
    <d v="1899-12-30T00:02:49"/>
    <d v="1899-12-30T00:02:54"/>
    <d v="1899-12-30T00:11:26"/>
    <d v="1899-12-30T00:02:47"/>
    <d v="1899-12-30T00:02:56"/>
    <d v="1899-12-30T00:00:09"/>
    <d v="1899-12-30T00:02:52"/>
  </r>
  <r>
    <s v="Abreast in the Rockies"/>
    <x v="8"/>
    <s v="Women"/>
    <x v="2"/>
    <n v="4"/>
    <n v="19"/>
    <n v="55"/>
    <d v="1899-12-30T00:02:48"/>
    <d v="1899-12-30T00:02:56"/>
    <d v="1899-12-30T00:02:47"/>
    <d v="1899-12-30T00:02:54"/>
    <d v="1899-12-30T00:11:26"/>
    <d v="1899-12-30T00:02:47"/>
    <d v="1899-12-30T00:02:56"/>
    <d v="1899-12-30T00:00:09"/>
    <d v="1899-12-30T00:02:52"/>
  </r>
  <r>
    <s v="Quest Support Services Dragons"/>
    <x v="4"/>
    <s v="Mixed"/>
    <x v="4"/>
    <s v="2c"/>
    <n v="37"/>
    <n v="56"/>
    <d v="1899-12-30T00:02:49"/>
    <d v="1899-12-30T00:02:55"/>
    <d v="1899-12-30T00:02:48"/>
    <d v="1899-12-30T00:02:57"/>
    <d v="1899-12-30T00:11:28"/>
    <d v="1899-12-30T00:02:48"/>
    <d v="1899-12-30T00:02:57"/>
    <d v="1899-12-30T00:00:09"/>
    <d v="1899-12-30T00:02:52"/>
  </r>
  <r>
    <s v="Snapping Turtles"/>
    <x v="4"/>
    <s v="Mixed"/>
    <x v="4"/>
    <s v="1c"/>
    <n v="38"/>
    <n v="57"/>
    <d v="1899-12-30T00:02:54"/>
    <d v="1899-12-30T00:03:00"/>
    <d v="1899-12-30T00:02:48"/>
    <d v="1899-12-30T00:02:52"/>
    <d v="1899-12-30T00:11:34"/>
    <d v="1899-12-30T00:02:48"/>
    <d v="1899-12-30T00:03:00"/>
    <d v="1899-12-30T00:00:12"/>
    <d v="1899-12-30T00:02:54"/>
  </r>
  <r>
    <s v="Paddlin' Yotes"/>
    <x v="4"/>
    <s v="Mixed"/>
    <x v="4"/>
    <s v="3c"/>
    <n v="39"/>
    <n v="58"/>
    <d v="1899-12-30T00:02:49"/>
    <d v="1899-12-30T00:02:58"/>
    <d v="1899-12-30T00:02:49"/>
    <d v="1899-12-30T00:02:59"/>
    <d v="1899-12-30T00:11:36"/>
    <d v="1899-12-30T00:02:49"/>
    <d v="1899-12-30T00:02:59"/>
    <d v="1899-12-30T00:00:10"/>
    <d v="1899-12-30T00:02:54"/>
  </r>
  <r>
    <s v="AHS Sync or Swim"/>
    <x v="4"/>
    <s v="Mixed"/>
    <x v="4"/>
    <s v="4c"/>
    <n v="40"/>
    <n v="59"/>
    <d v="1899-12-30T00:02:56"/>
    <d v="1899-12-30T00:02:57"/>
    <d v="1899-12-30T00:02:50"/>
    <d v="1899-12-30T00:03:00"/>
    <d v="1899-12-30T00:11:45"/>
    <d v="1899-12-30T00:02:50"/>
    <d v="1899-12-30T00:03:00"/>
    <d v="1899-12-30T00:00:10"/>
    <d v="1899-12-30T00:02:56"/>
  </r>
  <r>
    <s v="WTF?! Where's The Finish?!"/>
    <x v="4"/>
    <s v="Women"/>
    <x v="2"/>
    <s v="1c"/>
    <n v="20"/>
    <n v="60"/>
    <d v="1899-12-30T00:02:53"/>
    <d v="1899-12-30T00:03:00"/>
    <d v="1899-12-30T00:02:55"/>
    <d v="1899-12-30T00:03:02"/>
    <d v="1899-12-30T00:11:51"/>
    <d v="1899-12-30T00:02:53"/>
    <d v="1899-12-30T00:03:02"/>
    <d v="1899-12-30T00:00:09"/>
    <d v="1899-12-30T00:02:58"/>
  </r>
  <r>
    <s v="Sister Power"/>
    <x v="5"/>
    <s v="Women"/>
    <x v="2"/>
    <s v="3c"/>
    <n v="21"/>
    <n v="61"/>
    <d v="1899-12-30T00:02:52"/>
    <d v="1899-12-30T00:03:02"/>
    <d v="1899-12-30T00:02:53"/>
    <d v="1899-12-30T00:03:04"/>
    <d v="1899-12-30T00:11:52"/>
    <d v="1899-12-30T00:02:52"/>
    <d v="1899-12-30T00:03:04"/>
    <d v="1899-12-30T00:00:12"/>
    <d v="1899-12-30T00:02:58"/>
  </r>
  <r>
    <s v="Snapdragons"/>
    <x v="5"/>
    <s v="Women"/>
    <x v="2"/>
    <s v="5c"/>
    <n v="22"/>
    <n v="62"/>
    <d v="1899-12-30T00:02:54"/>
    <d v="1899-12-30T00:03:04"/>
    <d v="1899-12-30T00:02:56"/>
    <d v="1899-12-30T00:03:10"/>
    <d v="1899-12-30T00:12:04"/>
    <d v="1899-12-30T00:02:54"/>
    <d v="1899-12-30T00:03:10"/>
    <d v="1899-12-30T00:00:15"/>
    <d v="1899-12-30T00:03:01"/>
  </r>
  <r>
    <s v="Thunderstrokes"/>
    <x v="5"/>
    <s v="Women"/>
    <x v="2"/>
    <s v="2c"/>
    <n v="23"/>
    <n v="63"/>
    <d v="1899-12-30T00:02:58"/>
    <d v="1899-12-30T00:03:16"/>
    <d v="1899-12-30T00:02:52"/>
    <d v="1899-12-30T00:03:03"/>
    <d v="1899-12-30T00:12:08"/>
    <d v="1899-12-30T00:02:52"/>
    <d v="1899-12-30T00:03:16"/>
    <d v="1899-12-30T00:00:23"/>
    <d v="1899-12-30T00:03:02"/>
  </r>
  <r>
    <s v="Busting with Energy"/>
    <x v="9"/>
    <s v="Women"/>
    <x v="2"/>
    <s v="4c"/>
    <n v="24"/>
    <n v="64"/>
    <d v="1899-12-30T00:02:56"/>
    <d v="1899-12-30T00:03:07"/>
    <d v="1899-12-30T00:03:04"/>
    <d v="1899-12-30T00:03:06"/>
    <d v="1899-12-30T00:12:14"/>
    <d v="1899-12-30T00:02:56"/>
    <d v="1899-12-30T00:03:07"/>
    <d v="1899-12-30T00:00:11"/>
    <d v="1899-12-30T00:03:03"/>
  </r>
  <r>
    <s v="YWise Women in a Boat"/>
    <x v="4"/>
    <s v="Women"/>
    <x v="2"/>
    <n v="2"/>
    <n v="25"/>
    <n v="65"/>
    <d v="1899-12-30T00:03:13"/>
    <d v="1899-12-30T00:03:27"/>
    <d v="1899-12-30T00:02:49"/>
    <d v="1899-12-30T00:02:51"/>
    <d v="1899-12-30T00:12:20"/>
    <d v="1899-12-30T00:02:49"/>
    <d v="1899-12-30T00:03:27"/>
    <d v="1899-12-30T00:00:38"/>
    <d v="1899-12-30T00:03:05"/>
  </r>
  <r>
    <s v="Holy Ship"/>
    <x v="4"/>
    <s v="Mixed"/>
    <x v="4"/>
    <s v="5c"/>
    <n v="41"/>
    <n v="66"/>
    <d v="1899-12-30T00:03:02"/>
    <d v="1899-12-30T00:03:09"/>
    <d v="1899-12-30T00:03:02"/>
    <d v="1899-12-30T00:03:08"/>
    <d v="1899-12-30T00:12:21"/>
    <d v="1899-12-30T00:03:02"/>
    <d v="1899-12-30T00:03:09"/>
    <d v="1899-12-30T00:00:08"/>
    <d v="1899-12-30T00:03:0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0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 chartFormat="1">
  <location ref="A3:B14" firstHeaderRow="1" firstDataRow="1" firstDataCol="1"/>
  <pivotFields count="16">
    <pivotField dataField="1" showAll="0"/>
    <pivotField axis="axisRow" showAll="0" sortType="descending">
      <items count="12">
        <item x="1"/>
        <item x="0"/>
        <item m="1" x="10"/>
        <item x="8"/>
        <item x="3"/>
        <item x="4"/>
        <item x="5"/>
        <item x="7"/>
        <item x="6"/>
        <item x="2"/>
        <item x="9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/>
    <pivotField showAll="0"/>
    <pivotField showAll="0"/>
    <pivotField showAll="0"/>
    <pivotField showAll="0"/>
    <pivotField numFmtId="165" showAll="0"/>
    <pivotField numFmtId="165" showAll="0"/>
    <pivotField numFmtId="165" showAll="0"/>
    <pivotField numFmtId="165" showAll="0"/>
    <pivotField numFmtId="165" showAll="0"/>
    <pivotField numFmtId="165" showAll="0"/>
    <pivotField numFmtId="165" showAll="0"/>
    <pivotField numFmtId="165" showAll="0"/>
    <pivotField numFmtId="165" showAll="0"/>
  </pivotFields>
  <rowFields count="1">
    <field x="1"/>
  </rowFields>
  <rowItems count="11">
    <i>
      <x v="5"/>
    </i>
    <i>
      <x v="1"/>
    </i>
    <i>
      <x v="4"/>
    </i>
    <i>
      <x v="6"/>
    </i>
    <i>
      <x v="8"/>
    </i>
    <i>
      <x v="10"/>
    </i>
    <i>
      <x v="9"/>
    </i>
    <i>
      <x v="3"/>
    </i>
    <i>
      <x/>
    </i>
    <i>
      <x v="7"/>
    </i>
    <i t="grand">
      <x/>
    </i>
  </rowItems>
  <colItems count="1">
    <i/>
  </colItems>
  <dataFields count="1">
    <dataField name="Count of Crew Name" fld="0" subtotal="count" baseField="0" baseItem="0"/>
  </dataFields>
  <chartFormats count="11">
    <chartFormat chart="0" format="11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2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0" format="13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0" format="14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0" format="15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0" format="16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0" format="17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0" format="18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0" format="19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0" format="20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0" format="21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PivotTable1" cacheId="0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 chartFormat="3">
  <location ref="A3:L10" firstHeaderRow="1" firstDataRow="2" firstDataCol="1"/>
  <pivotFields count="16">
    <pivotField dataField="1" showAll="0"/>
    <pivotField axis="axisCol" showAll="0" sortType="descending">
      <items count="12">
        <item x="9"/>
        <item x="2"/>
        <item x="6"/>
        <item x="7"/>
        <item x="5"/>
        <item x="4"/>
        <item x="3"/>
        <item x="8"/>
        <item m="1" x="10"/>
        <item x="0"/>
        <item x="1"/>
        <item t="default"/>
      </items>
    </pivotField>
    <pivotField showAll="0"/>
    <pivotField axis="axisRow" showAll="0">
      <items count="6">
        <item x="0"/>
        <item x="1"/>
        <item x="2"/>
        <item x="3"/>
        <item x="4"/>
        <item t="default"/>
      </items>
    </pivotField>
    <pivotField showAll="0"/>
    <pivotField showAll="0"/>
    <pivotField showAll="0"/>
    <pivotField numFmtId="165" showAll="0"/>
    <pivotField numFmtId="165" showAll="0"/>
    <pivotField numFmtId="165" showAll="0"/>
    <pivotField numFmtId="165" showAll="0"/>
    <pivotField numFmtId="165" showAll="0"/>
    <pivotField numFmtId="165" showAll="0"/>
    <pivotField numFmtId="165" showAll="0"/>
    <pivotField numFmtId="165" showAll="0"/>
    <pivotField numFmtId="165" showAll="0"/>
  </pivotFields>
  <rowFields count="1">
    <field x="3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1"/>
  </colFields>
  <colItems count="1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9"/>
    </i>
    <i>
      <x v="10"/>
    </i>
    <i t="grand">
      <x/>
    </i>
  </colItems>
  <dataFields count="1">
    <dataField name="Count of Crew Name" fld="0" subtotal="count" baseField="0" baseItem="0"/>
  </dataFields>
  <chartFormats count="10">
    <chartFormat chart="0" format="1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2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0" format="3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0" format="4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0" format="5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0" format="6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0" format="7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0" format="8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0" format="9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0" format="10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3.xml><?xml version="1.0" encoding="utf-8"?>
<pivotTableDefinition xmlns="http://schemas.openxmlformats.org/spreadsheetml/2006/main" name="PivotTable1" cacheId="0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 chartFormat="4">
  <location ref="A3:C14" firstHeaderRow="0" firstDataRow="1" firstDataCol="1"/>
  <pivotFields count="16">
    <pivotField dataField="1" showAll="0"/>
    <pivotField axis="axisRow" showAll="0" sortType="ascending">
      <items count="12">
        <item x="9"/>
        <item x="2"/>
        <item x="6"/>
        <item x="7"/>
        <item x="5"/>
        <item x="4"/>
        <item x="3"/>
        <item x="8"/>
        <item m="1" x="10"/>
        <item x="0"/>
        <item x="1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/>
    <pivotField showAll="0">
      <items count="6">
        <item x="0"/>
        <item x="1"/>
        <item x="2"/>
        <item x="3"/>
        <item x="4"/>
        <item t="default"/>
      </items>
    </pivotField>
    <pivotField showAll="0"/>
    <pivotField showAll="0"/>
    <pivotField showAll="0"/>
    <pivotField numFmtId="165" showAll="0"/>
    <pivotField numFmtId="165" showAll="0"/>
    <pivotField numFmtId="165" showAll="0"/>
    <pivotField numFmtId="165" showAll="0"/>
    <pivotField numFmtId="165" showAll="0"/>
    <pivotField numFmtId="165" showAll="0"/>
    <pivotField numFmtId="165" showAll="0"/>
    <pivotField numFmtId="165" showAll="0"/>
    <pivotField dataField="1" numFmtId="165" showAll="0"/>
  </pivotFields>
  <rowFields count="1">
    <field x="1"/>
  </rowFields>
  <rowItems count="11">
    <i>
      <x v="10"/>
    </i>
    <i>
      <x v="1"/>
    </i>
    <i>
      <x v="9"/>
    </i>
    <i>
      <x v="6"/>
    </i>
    <i>
      <x v="2"/>
    </i>
    <i>
      <x v="5"/>
    </i>
    <i>
      <x v="3"/>
    </i>
    <i>
      <x v="7"/>
    </i>
    <i>
      <x v="4"/>
    </i>
    <i>
      <x/>
    </i>
    <i t="grand">
      <x/>
    </i>
  </rowItems>
  <colFields count="1">
    <field x="-2"/>
  </colFields>
  <colItems count="2">
    <i>
      <x/>
    </i>
    <i i="1">
      <x v="1"/>
    </i>
  </colItems>
  <dataFields count="2">
    <dataField name="Average of Ave" fld="15" subtotal="average" baseField="1" baseItem="6" numFmtId="45"/>
    <dataField name="Count of Crew Name" fld="0" subtotal="count" baseField="0" baseItem="0"/>
  </dataFields>
  <chartFormats count="1">
    <chartFormat chart="3" format="80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ivotTable" Target="../pivotTables/pivotTable1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ivotTable" Target="../pivotTables/pivotTable2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pivotTable" Target="../pivotTables/pivot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2"/>
  <sheetViews>
    <sheetView workbookViewId="0">
      <selection sqref="A1:F1"/>
    </sheetView>
  </sheetViews>
  <sheetFormatPr defaultColWidth="8.88671875" defaultRowHeight="15.6" x14ac:dyDescent="0.3"/>
  <cols>
    <col min="1" max="1" width="10.33203125" style="8" customWidth="1"/>
    <col min="2" max="2" width="22.88671875" style="8" customWidth="1"/>
    <col min="3" max="3" width="6.109375" style="8" customWidth="1"/>
    <col min="4" max="4" width="34.33203125" style="8" customWidth="1"/>
    <col min="5" max="5" width="8.77734375" style="55" bestFit="1" customWidth="1"/>
    <col min="6" max="6" width="5.88671875" style="51" bestFit="1" customWidth="1"/>
    <col min="7" max="7" width="8.88671875" style="8"/>
    <col min="8" max="8" width="18.44140625" style="8" hidden="1" customWidth="1"/>
    <col min="9" max="9" width="3.44140625" style="8" hidden="1" customWidth="1"/>
    <col min="10" max="10" width="27.44140625" style="8" hidden="1" customWidth="1"/>
    <col min="11" max="16384" width="8.88671875" style="8"/>
  </cols>
  <sheetData>
    <row r="1" spans="1:10" x14ac:dyDescent="0.3">
      <c r="A1" s="129" t="s">
        <v>89</v>
      </c>
      <c r="B1" s="129"/>
      <c r="C1" s="129"/>
      <c r="D1" s="129"/>
      <c r="E1" s="129"/>
      <c r="F1" s="129"/>
      <c r="J1" s="8" t="s">
        <v>202</v>
      </c>
    </row>
    <row r="2" spans="1:10" x14ac:dyDescent="0.3">
      <c r="A2" s="131" t="s">
        <v>111</v>
      </c>
      <c r="B2" s="131"/>
      <c r="C2" s="131"/>
      <c r="D2" s="131"/>
      <c r="E2" s="131"/>
      <c r="F2" s="131"/>
    </row>
    <row r="3" spans="1:10" x14ac:dyDescent="0.3">
      <c r="A3" s="132" t="s">
        <v>102</v>
      </c>
      <c r="B3" s="133" t="s">
        <v>0</v>
      </c>
      <c r="C3" s="4" t="s">
        <v>1</v>
      </c>
      <c r="D3" s="4" t="s">
        <v>2</v>
      </c>
      <c r="E3" s="57" t="s">
        <v>0</v>
      </c>
      <c r="F3" s="58" t="s">
        <v>3</v>
      </c>
      <c r="H3" s="8" t="s">
        <v>8</v>
      </c>
    </row>
    <row r="4" spans="1:10" x14ac:dyDescent="0.3">
      <c r="A4" s="5" t="s">
        <v>85</v>
      </c>
      <c r="B4" s="3">
        <v>1</v>
      </c>
      <c r="C4" s="6">
        <v>1</v>
      </c>
      <c r="D4" s="9" t="s">
        <v>19</v>
      </c>
      <c r="E4" s="56">
        <v>1.9215277777777779E-3</v>
      </c>
      <c r="F4" s="49">
        <v>2</v>
      </c>
      <c r="H4" s="8">
        <v>1</v>
      </c>
    </row>
    <row r="5" spans="1:10" x14ac:dyDescent="0.3">
      <c r="A5" s="1" t="s">
        <v>0</v>
      </c>
      <c r="B5" s="7">
        <v>0.33333333333333298</v>
      </c>
      <c r="C5" s="6">
        <v>2</v>
      </c>
      <c r="D5" s="9" t="s">
        <v>28</v>
      </c>
      <c r="E5" s="56">
        <v>1.8309027777777776E-3</v>
      </c>
      <c r="F5" s="49">
        <v>1</v>
      </c>
      <c r="H5" s="8">
        <v>2</v>
      </c>
    </row>
    <row r="6" spans="1:10" x14ac:dyDescent="0.3">
      <c r="A6" s="5" t="s">
        <v>86</v>
      </c>
      <c r="B6" s="1" t="s">
        <v>87</v>
      </c>
      <c r="C6" s="6">
        <v>3</v>
      </c>
      <c r="D6" s="9" t="s">
        <v>30</v>
      </c>
      <c r="E6" s="56">
        <v>2.0078703703703704E-3</v>
      </c>
      <c r="F6" s="49">
        <v>3</v>
      </c>
      <c r="H6" s="8">
        <v>3</v>
      </c>
    </row>
    <row r="7" spans="1:10" x14ac:dyDescent="0.3">
      <c r="A7" s="5" t="s">
        <v>88</v>
      </c>
      <c r="B7" s="1" t="s">
        <v>203</v>
      </c>
      <c r="C7" s="6">
        <v>4</v>
      </c>
      <c r="D7" s="9" t="s">
        <v>31</v>
      </c>
      <c r="E7" s="56">
        <v>2.2296296296296296E-3</v>
      </c>
      <c r="F7" s="49">
        <v>4</v>
      </c>
      <c r="H7" s="8">
        <v>4</v>
      </c>
    </row>
    <row r="8" spans="1:10" x14ac:dyDescent="0.3">
      <c r="A8" s="11"/>
      <c r="B8" s="12"/>
      <c r="C8" s="13"/>
      <c r="D8" s="13"/>
      <c r="E8" s="52"/>
      <c r="F8" s="23"/>
    </row>
    <row r="9" spans="1:10" x14ac:dyDescent="0.3">
      <c r="A9" s="132" t="s">
        <v>102</v>
      </c>
      <c r="B9" s="133" t="s">
        <v>0</v>
      </c>
      <c r="C9" s="4" t="s">
        <v>1</v>
      </c>
      <c r="D9" s="4" t="s">
        <v>2</v>
      </c>
      <c r="E9" s="57" t="s">
        <v>0</v>
      </c>
      <c r="F9" s="58" t="s">
        <v>3</v>
      </c>
    </row>
    <row r="10" spans="1:10" x14ac:dyDescent="0.3">
      <c r="A10" s="5" t="s">
        <v>85</v>
      </c>
      <c r="B10" s="3">
        <f>B4+1</f>
        <v>2</v>
      </c>
      <c r="C10" s="6">
        <v>1</v>
      </c>
      <c r="D10" s="9" t="s">
        <v>20</v>
      </c>
      <c r="E10" s="56">
        <v>1.8658564814814816E-3</v>
      </c>
      <c r="F10" s="49">
        <v>1</v>
      </c>
      <c r="H10" s="8">
        <v>5</v>
      </c>
    </row>
    <row r="11" spans="1:10" x14ac:dyDescent="0.3">
      <c r="A11" s="1" t="s">
        <v>0</v>
      </c>
      <c r="B11" s="7">
        <f>B5+10/24/60</f>
        <v>0.3402777777777774</v>
      </c>
      <c r="C11" s="6">
        <v>2</v>
      </c>
      <c r="D11" s="9" t="s">
        <v>10</v>
      </c>
      <c r="E11" s="56">
        <v>1.9303240740740739E-3</v>
      </c>
      <c r="F11" s="49">
        <v>2</v>
      </c>
      <c r="H11" s="8">
        <v>6</v>
      </c>
    </row>
    <row r="12" spans="1:10" x14ac:dyDescent="0.3">
      <c r="A12" s="5" t="s">
        <v>86</v>
      </c>
      <c r="B12" s="1" t="s">
        <v>87</v>
      </c>
      <c r="C12" s="6">
        <v>3</v>
      </c>
      <c r="D12" s="9" t="s">
        <v>11</v>
      </c>
      <c r="E12" s="56">
        <v>2.0406249999999999E-3</v>
      </c>
      <c r="F12" s="49">
        <v>4</v>
      </c>
      <c r="H12" s="8">
        <v>7</v>
      </c>
    </row>
    <row r="13" spans="1:10" x14ac:dyDescent="0.3">
      <c r="A13" s="5" t="s">
        <v>88</v>
      </c>
      <c r="B13" s="1" t="s">
        <v>204</v>
      </c>
      <c r="C13" s="6">
        <v>4</v>
      </c>
      <c r="D13" s="9" t="s">
        <v>13</v>
      </c>
      <c r="E13" s="56">
        <v>1.9472222222222224E-3</v>
      </c>
      <c r="F13" s="49">
        <v>3</v>
      </c>
      <c r="H13" s="8">
        <v>8</v>
      </c>
    </row>
    <row r="14" spans="1:10" x14ac:dyDescent="0.3">
      <c r="A14" s="11"/>
      <c r="B14" s="12"/>
      <c r="C14" s="13"/>
      <c r="D14" s="13"/>
      <c r="E14" s="52"/>
      <c r="F14" s="23"/>
    </row>
    <row r="15" spans="1:10" x14ac:dyDescent="0.3">
      <c r="A15" s="132" t="s">
        <v>102</v>
      </c>
      <c r="B15" s="133" t="s">
        <v>0</v>
      </c>
      <c r="C15" s="4" t="s">
        <v>1</v>
      </c>
      <c r="D15" s="4" t="s">
        <v>2</v>
      </c>
      <c r="E15" s="57" t="s">
        <v>0</v>
      </c>
      <c r="F15" s="58" t="s">
        <v>3</v>
      </c>
    </row>
    <row r="16" spans="1:10" x14ac:dyDescent="0.3">
      <c r="A16" s="5" t="s">
        <v>85</v>
      </c>
      <c r="B16" s="3">
        <f>B10+1</f>
        <v>3</v>
      </c>
      <c r="C16" s="6">
        <v>1</v>
      </c>
      <c r="D16" s="9" t="s">
        <v>21</v>
      </c>
      <c r="E16" s="54">
        <v>1.7216435185185184E-3</v>
      </c>
      <c r="F16" s="49">
        <v>2</v>
      </c>
      <c r="H16" s="8">
        <v>9</v>
      </c>
    </row>
    <row r="17" spans="1:8" x14ac:dyDescent="0.3">
      <c r="A17" s="1" t="s">
        <v>0</v>
      </c>
      <c r="B17" s="7">
        <f>B11+10/24/60</f>
        <v>0.34722222222222182</v>
      </c>
      <c r="C17" s="6">
        <v>2</v>
      </c>
      <c r="D17" s="9" t="s">
        <v>74</v>
      </c>
      <c r="E17" s="54">
        <v>1.8443287037037037E-3</v>
      </c>
      <c r="F17" s="49">
        <v>3</v>
      </c>
      <c r="H17" s="8">
        <v>10</v>
      </c>
    </row>
    <row r="18" spans="1:8" x14ac:dyDescent="0.3">
      <c r="A18" s="5" t="s">
        <v>86</v>
      </c>
      <c r="B18" s="1" t="s">
        <v>87</v>
      </c>
      <c r="C18" s="6">
        <v>3</v>
      </c>
      <c r="D18" s="9" t="s">
        <v>14</v>
      </c>
      <c r="E18" s="54">
        <v>1.7193287037037036E-3</v>
      </c>
      <c r="F18" s="49">
        <v>1</v>
      </c>
      <c r="H18" s="8">
        <v>11</v>
      </c>
    </row>
    <row r="19" spans="1:8" x14ac:dyDescent="0.3">
      <c r="A19" s="5" t="s">
        <v>88</v>
      </c>
      <c r="B19" s="1" t="s">
        <v>205</v>
      </c>
      <c r="C19" s="6">
        <v>4</v>
      </c>
      <c r="D19" s="9" t="s">
        <v>9</v>
      </c>
      <c r="E19" s="54">
        <v>1.8921296296296297E-3</v>
      </c>
      <c r="F19" s="49">
        <v>4</v>
      </c>
      <c r="H19" s="8">
        <v>12</v>
      </c>
    </row>
    <row r="20" spans="1:8" x14ac:dyDescent="0.3">
      <c r="A20" s="11"/>
      <c r="B20" s="12"/>
      <c r="C20" s="13"/>
      <c r="D20" s="13"/>
      <c r="E20" s="52"/>
      <c r="F20" s="23"/>
    </row>
    <row r="21" spans="1:8" x14ac:dyDescent="0.3">
      <c r="A21" s="132" t="s">
        <v>102</v>
      </c>
      <c r="B21" s="133" t="s">
        <v>0</v>
      </c>
      <c r="C21" s="4" t="s">
        <v>1</v>
      </c>
      <c r="D21" s="4" t="s">
        <v>2</v>
      </c>
      <c r="E21" s="57" t="s">
        <v>0</v>
      </c>
      <c r="F21" s="58" t="s">
        <v>3</v>
      </c>
    </row>
    <row r="22" spans="1:8" x14ac:dyDescent="0.3">
      <c r="A22" s="5" t="s">
        <v>85</v>
      </c>
      <c r="B22" s="3">
        <f>B16+1</f>
        <v>4</v>
      </c>
      <c r="C22" s="6">
        <v>1</v>
      </c>
      <c r="D22" s="9"/>
      <c r="E22" s="54"/>
      <c r="F22" s="49"/>
      <c r="H22" s="8">
        <v>13</v>
      </c>
    </row>
    <row r="23" spans="1:8" x14ac:dyDescent="0.3">
      <c r="A23" s="1" t="s">
        <v>0</v>
      </c>
      <c r="B23" s="7">
        <f>B17+10/24/60</f>
        <v>0.35416666666666624</v>
      </c>
      <c r="C23" s="6">
        <v>2</v>
      </c>
      <c r="D23" s="9" t="s">
        <v>17</v>
      </c>
      <c r="E23" s="54">
        <v>1.8645833333333333E-3</v>
      </c>
      <c r="F23" s="49">
        <v>3</v>
      </c>
      <c r="H23" s="8">
        <v>14</v>
      </c>
    </row>
    <row r="24" spans="1:8" x14ac:dyDescent="0.3">
      <c r="A24" s="5" t="s">
        <v>86</v>
      </c>
      <c r="B24" s="1" t="s">
        <v>87</v>
      </c>
      <c r="C24" s="6">
        <v>3</v>
      </c>
      <c r="D24" s="9" t="s">
        <v>78</v>
      </c>
      <c r="E24" s="54">
        <v>1.6269675925925924E-3</v>
      </c>
      <c r="F24" s="49">
        <v>2</v>
      </c>
      <c r="H24" s="8">
        <v>15</v>
      </c>
    </row>
    <row r="25" spans="1:8" x14ac:dyDescent="0.3">
      <c r="A25" s="5" t="s">
        <v>88</v>
      </c>
      <c r="B25" s="1" t="s">
        <v>206</v>
      </c>
      <c r="C25" s="6">
        <v>4</v>
      </c>
      <c r="D25" s="9" t="s">
        <v>15</v>
      </c>
      <c r="E25" s="54">
        <v>1.6137731481481482E-3</v>
      </c>
      <c r="F25" s="49">
        <v>1</v>
      </c>
      <c r="H25" s="8">
        <v>16</v>
      </c>
    </row>
    <row r="26" spans="1:8" x14ac:dyDescent="0.3">
      <c r="A26" s="11"/>
      <c r="B26" s="12"/>
      <c r="C26" s="13"/>
      <c r="D26" s="13"/>
      <c r="E26" s="52"/>
      <c r="F26" s="23"/>
    </row>
    <row r="27" spans="1:8" x14ac:dyDescent="0.3">
      <c r="A27" s="132" t="s">
        <v>102</v>
      </c>
      <c r="B27" s="133" t="s">
        <v>0</v>
      </c>
      <c r="C27" s="4" t="s">
        <v>1</v>
      </c>
      <c r="D27" s="4" t="s">
        <v>2</v>
      </c>
      <c r="E27" s="57" t="s">
        <v>0</v>
      </c>
      <c r="F27" s="58" t="s">
        <v>3</v>
      </c>
    </row>
    <row r="28" spans="1:8" x14ac:dyDescent="0.3">
      <c r="A28" s="5" t="s">
        <v>85</v>
      </c>
      <c r="B28" s="3">
        <f>B22+1</f>
        <v>5</v>
      </c>
      <c r="C28" s="6">
        <v>1</v>
      </c>
      <c r="D28" s="9" t="s">
        <v>18</v>
      </c>
      <c r="E28" s="54">
        <v>1.8358796296296294E-3</v>
      </c>
      <c r="F28" s="49">
        <v>3</v>
      </c>
      <c r="H28" s="8">
        <v>17</v>
      </c>
    </row>
    <row r="29" spans="1:8" x14ac:dyDescent="0.3">
      <c r="A29" s="1" t="s">
        <v>0</v>
      </c>
      <c r="B29" s="7">
        <f>B23+10/24/60</f>
        <v>0.36111111111111066</v>
      </c>
      <c r="C29" s="6">
        <v>2</v>
      </c>
      <c r="D29" s="9" t="s">
        <v>75</v>
      </c>
      <c r="E29" s="54">
        <v>1.8142361111111111E-3</v>
      </c>
      <c r="F29" s="49">
        <v>2</v>
      </c>
      <c r="H29" s="8">
        <v>18</v>
      </c>
    </row>
    <row r="30" spans="1:8" x14ac:dyDescent="0.3">
      <c r="A30" s="5" t="s">
        <v>86</v>
      </c>
      <c r="B30" s="1" t="s">
        <v>87</v>
      </c>
      <c r="C30" s="6">
        <v>3</v>
      </c>
      <c r="D30" s="9" t="s">
        <v>16</v>
      </c>
      <c r="E30" s="54">
        <v>1.7837962962962963E-3</v>
      </c>
      <c r="F30" s="49">
        <v>1</v>
      </c>
      <c r="H30" s="8">
        <v>19</v>
      </c>
    </row>
    <row r="31" spans="1:8" x14ac:dyDescent="0.3">
      <c r="A31" s="5" t="s">
        <v>88</v>
      </c>
      <c r="B31" s="1" t="s">
        <v>207</v>
      </c>
      <c r="C31" s="6">
        <v>4</v>
      </c>
      <c r="D31" s="9" t="s">
        <v>22</v>
      </c>
      <c r="E31" s="54">
        <v>1.989351851851852E-3</v>
      </c>
      <c r="F31" s="49">
        <v>4</v>
      </c>
      <c r="H31" s="8">
        <v>20</v>
      </c>
    </row>
    <row r="32" spans="1:8" x14ac:dyDescent="0.3">
      <c r="A32" s="11"/>
      <c r="B32" s="12"/>
      <c r="C32" s="13"/>
      <c r="E32" s="52"/>
      <c r="F32" s="23"/>
    </row>
    <row r="33" spans="1:8" x14ac:dyDescent="0.3">
      <c r="A33" s="132" t="s">
        <v>102</v>
      </c>
      <c r="B33" s="133" t="s">
        <v>0</v>
      </c>
      <c r="C33" s="4" t="s">
        <v>1</v>
      </c>
      <c r="D33" s="4" t="s">
        <v>2</v>
      </c>
      <c r="E33" s="57" t="s">
        <v>0</v>
      </c>
      <c r="F33" s="58" t="s">
        <v>3</v>
      </c>
    </row>
    <row r="34" spans="1:8" x14ac:dyDescent="0.3">
      <c r="A34" s="5" t="s">
        <v>85</v>
      </c>
      <c r="B34" s="3">
        <f>B28+1</f>
        <v>6</v>
      </c>
      <c r="C34" s="6">
        <v>1</v>
      </c>
      <c r="D34" s="9"/>
      <c r="E34" s="54"/>
      <c r="F34" s="49"/>
      <c r="H34" s="8">
        <v>21</v>
      </c>
    </row>
    <row r="35" spans="1:8" x14ac:dyDescent="0.3">
      <c r="A35" s="1" t="s">
        <v>0</v>
      </c>
      <c r="B35" s="7">
        <f>B29+10/24/60</f>
        <v>0.36805555555555508</v>
      </c>
      <c r="C35" s="6">
        <v>2</v>
      </c>
      <c r="D35" s="9" t="s">
        <v>26</v>
      </c>
      <c r="E35" s="54">
        <v>1.7458333333333336E-3</v>
      </c>
      <c r="F35" s="49">
        <v>1</v>
      </c>
      <c r="H35" s="8">
        <v>22</v>
      </c>
    </row>
    <row r="36" spans="1:8" x14ac:dyDescent="0.3">
      <c r="A36" s="5" t="s">
        <v>86</v>
      </c>
      <c r="B36" s="1" t="s">
        <v>87</v>
      </c>
      <c r="C36" s="6">
        <v>3</v>
      </c>
      <c r="D36" s="9" t="s">
        <v>27</v>
      </c>
      <c r="E36" s="54">
        <v>1.7820601851851851E-3</v>
      </c>
      <c r="F36" s="49">
        <v>2</v>
      </c>
      <c r="H36" s="8">
        <v>23</v>
      </c>
    </row>
    <row r="37" spans="1:8" x14ac:dyDescent="0.3">
      <c r="A37" s="5" t="s">
        <v>88</v>
      </c>
      <c r="B37" s="1" t="s">
        <v>208</v>
      </c>
      <c r="C37" s="6">
        <v>4</v>
      </c>
      <c r="D37" s="9" t="s">
        <v>29</v>
      </c>
      <c r="E37" s="54">
        <v>1.8268518518518519E-3</v>
      </c>
      <c r="F37" s="49">
        <v>3</v>
      </c>
      <c r="H37" s="8">
        <v>24</v>
      </c>
    </row>
    <row r="38" spans="1:8" x14ac:dyDescent="0.3">
      <c r="A38" s="11"/>
      <c r="B38" s="12"/>
      <c r="C38" s="13"/>
      <c r="D38" s="15"/>
      <c r="E38" s="52"/>
      <c r="F38" s="23"/>
    </row>
    <row r="39" spans="1:8" x14ac:dyDescent="0.3">
      <c r="A39" s="132" t="s">
        <v>102</v>
      </c>
      <c r="B39" s="133" t="s">
        <v>0</v>
      </c>
      <c r="C39" s="4" t="s">
        <v>1</v>
      </c>
      <c r="D39" s="4" t="s">
        <v>2</v>
      </c>
      <c r="E39" s="57" t="s">
        <v>0</v>
      </c>
      <c r="F39" s="58" t="s">
        <v>3</v>
      </c>
    </row>
    <row r="40" spans="1:8" x14ac:dyDescent="0.3">
      <c r="A40" s="5" t="s">
        <v>85</v>
      </c>
      <c r="B40" s="3">
        <f>B34+1</f>
        <v>7</v>
      </c>
      <c r="C40" s="6">
        <v>1</v>
      </c>
      <c r="D40" s="9"/>
      <c r="E40" s="54"/>
      <c r="F40" s="49"/>
      <c r="H40" s="8">
        <v>25</v>
      </c>
    </row>
    <row r="41" spans="1:8" x14ac:dyDescent="0.3">
      <c r="A41" s="1" t="s">
        <v>0</v>
      </c>
      <c r="B41" s="7">
        <f>B35+10/24/60</f>
        <v>0.3749999999999995</v>
      </c>
      <c r="C41" s="6">
        <v>2</v>
      </c>
      <c r="D41" s="9" t="s">
        <v>24</v>
      </c>
      <c r="E41" s="54">
        <v>1.8606481481481479E-3</v>
      </c>
      <c r="F41" s="49">
        <v>1</v>
      </c>
      <c r="H41" s="8">
        <v>26</v>
      </c>
    </row>
    <row r="42" spans="1:8" x14ac:dyDescent="0.3">
      <c r="A42" s="5" t="s">
        <v>86</v>
      </c>
      <c r="B42" s="1" t="s">
        <v>87</v>
      </c>
      <c r="C42" s="6">
        <v>3</v>
      </c>
      <c r="D42" s="9" t="s">
        <v>23</v>
      </c>
      <c r="E42" s="54">
        <v>2.0175925925925925E-3</v>
      </c>
      <c r="F42" s="49">
        <v>2</v>
      </c>
      <c r="H42" s="8">
        <v>27</v>
      </c>
    </row>
    <row r="43" spans="1:8" x14ac:dyDescent="0.3">
      <c r="A43" s="5" t="s">
        <v>88</v>
      </c>
      <c r="B43" s="1" t="s">
        <v>209</v>
      </c>
      <c r="C43" s="6">
        <v>4</v>
      </c>
      <c r="D43" s="9" t="s">
        <v>25</v>
      </c>
      <c r="E43" s="54">
        <v>2.0585648148148147E-3</v>
      </c>
      <c r="F43" s="49">
        <v>3</v>
      </c>
      <c r="H43" s="8">
        <v>28</v>
      </c>
    </row>
    <row r="44" spans="1:8" x14ac:dyDescent="0.3">
      <c r="A44" s="14"/>
      <c r="B44" s="2"/>
      <c r="C44" s="13"/>
      <c r="D44" s="25"/>
      <c r="E44" s="52"/>
      <c r="F44" s="23"/>
      <c r="H44" s="8" t="s">
        <v>71</v>
      </c>
    </row>
    <row r="45" spans="1:8" x14ac:dyDescent="0.3">
      <c r="A45" s="128" t="s">
        <v>95</v>
      </c>
      <c r="B45" s="128"/>
      <c r="C45" s="128"/>
      <c r="D45" s="128"/>
      <c r="E45" s="128"/>
      <c r="F45" s="128"/>
    </row>
    <row r="46" spans="1:8" customFormat="1" ht="13.2" x14ac:dyDescent="0.25">
      <c r="E46" s="59"/>
      <c r="F46" s="60"/>
    </row>
    <row r="47" spans="1:8" ht="15.6" customHeight="1" x14ac:dyDescent="0.3">
      <c r="A47" s="134" t="s">
        <v>103</v>
      </c>
      <c r="B47" s="134"/>
      <c r="C47" s="33" t="s">
        <v>1</v>
      </c>
      <c r="D47" s="33" t="s">
        <v>2</v>
      </c>
      <c r="E47" s="61" t="s">
        <v>0</v>
      </c>
      <c r="F47" s="62" t="s">
        <v>3</v>
      </c>
    </row>
    <row r="48" spans="1:8" x14ac:dyDescent="0.3">
      <c r="A48" s="5" t="s">
        <v>85</v>
      </c>
      <c r="B48" s="3">
        <f>B40+1</f>
        <v>8</v>
      </c>
      <c r="C48" s="6">
        <v>1</v>
      </c>
      <c r="D48" s="9" t="s">
        <v>32</v>
      </c>
      <c r="E48" s="54">
        <v>1.7825231481481483E-3</v>
      </c>
      <c r="F48" s="49">
        <v>2</v>
      </c>
      <c r="H48" s="8">
        <v>1</v>
      </c>
    </row>
    <row r="49" spans="1:8" x14ac:dyDescent="0.3">
      <c r="A49" s="1" t="s">
        <v>0</v>
      </c>
      <c r="B49" s="7">
        <v>0.3888888888888889</v>
      </c>
      <c r="C49" s="6">
        <v>2</v>
      </c>
      <c r="D49" s="9" t="s">
        <v>34</v>
      </c>
      <c r="E49" s="54">
        <v>1.8152777777777776E-3</v>
      </c>
      <c r="F49" s="49">
        <v>3</v>
      </c>
      <c r="H49" s="8">
        <v>2</v>
      </c>
    </row>
    <row r="50" spans="1:8" x14ac:dyDescent="0.3">
      <c r="A50" s="5" t="s">
        <v>86</v>
      </c>
      <c r="B50" s="1" t="s">
        <v>6</v>
      </c>
      <c r="C50" s="6">
        <v>3</v>
      </c>
      <c r="D50" s="9" t="s">
        <v>37</v>
      </c>
      <c r="E50" s="54">
        <v>1.9174768518518516E-3</v>
      </c>
      <c r="F50" s="49">
        <v>4</v>
      </c>
      <c r="H50" s="8">
        <v>3</v>
      </c>
    </row>
    <row r="51" spans="1:8" x14ac:dyDescent="0.3">
      <c r="A51" s="5" t="s">
        <v>88</v>
      </c>
      <c r="B51" s="1" t="s">
        <v>210</v>
      </c>
      <c r="C51" s="6">
        <v>4</v>
      </c>
      <c r="D51" s="9" t="s">
        <v>42</v>
      </c>
      <c r="E51" s="54">
        <v>1.7011574074074073E-3</v>
      </c>
      <c r="F51" s="49">
        <v>1</v>
      </c>
      <c r="H51" s="8">
        <v>4</v>
      </c>
    </row>
    <row r="52" spans="1:8" x14ac:dyDescent="0.3">
      <c r="A52" s="11"/>
      <c r="B52" s="12"/>
      <c r="C52" s="13"/>
      <c r="D52" s="13"/>
      <c r="E52" s="52"/>
      <c r="F52" s="23"/>
    </row>
    <row r="53" spans="1:8" ht="15.6" customHeight="1" x14ac:dyDescent="0.3">
      <c r="A53" s="134" t="s">
        <v>103</v>
      </c>
      <c r="B53" s="134"/>
      <c r="C53" s="33" t="s">
        <v>1</v>
      </c>
      <c r="D53" s="33" t="s">
        <v>2</v>
      </c>
      <c r="E53" s="61" t="s">
        <v>0</v>
      </c>
      <c r="F53" s="62" t="s">
        <v>3</v>
      </c>
    </row>
    <row r="54" spans="1:8" x14ac:dyDescent="0.3">
      <c r="A54" s="5" t="s">
        <v>85</v>
      </c>
      <c r="B54" s="3">
        <f>B48+1</f>
        <v>9</v>
      </c>
      <c r="C54" s="6">
        <v>1</v>
      </c>
      <c r="D54" s="9" t="s">
        <v>38</v>
      </c>
      <c r="E54" s="54">
        <v>1.614699074074074E-3</v>
      </c>
      <c r="F54" s="49">
        <v>1</v>
      </c>
      <c r="H54" s="8">
        <v>5</v>
      </c>
    </row>
    <row r="55" spans="1:8" x14ac:dyDescent="0.3">
      <c r="A55" s="1" t="s">
        <v>0</v>
      </c>
      <c r="B55" s="7">
        <f>B49+10/24/60</f>
        <v>0.39583333333333331</v>
      </c>
      <c r="C55" s="6">
        <v>2</v>
      </c>
      <c r="D55" s="9" t="s">
        <v>50</v>
      </c>
      <c r="E55" s="54">
        <v>1.6609953703703706E-3</v>
      </c>
      <c r="F55" s="49">
        <v>2</v>
      </c>
      <c r="H55" s="8">
        <v>6</v>
      </c>
    </row>
    <row r="56" spans="1:8" x14ac:dyDescent="0.3">
      <c r="A56" s="5" t="s">
        <v>86</v>
      </c>
      <c r="B56" s="1" t="s">
        <v>6</v>
      </c>
      <c r="C56" s="6">
        <v>3</v>
      </c>
      <c r="D56" s="9" t="s">
        <v>56</v>
      </c>
      <c r="E56" s="54">
        <v>1.8306712962962962E-3</v>
      </c>
      <c r="F56" s="49">
        <v>3</v>
      </c>
      <c r="H56" s="8">
        <v>7</v>
      </c>
    </row>
    <row r="57" spans="1:8" x14ac:dyDescent="0.3">
      <c r="A57" s="5" t="s">
        <v>88</v>
      </c>
      <c r="B57" s="1" t="s">
        <v>92</v>
      </c>
      <c r="C57" s="6">
        <v>4</v>
      </c>
      <c r="D57" s="9" t="s">
        <v>46</v>
      </c>
      <c r="E57" s="54">
        <v>1.8800925925925923E-3</v>
      </c>
      <c r="F57" s="49">
        <v>4</v>
      </c>
      <c r="H57" s="8">
        <v>8</v>
      </c>
    </row>
    <row r="58" spans="1:8" x14ac:dyDescent="0.3">
      <c r="A58" s="11"/>
      <c r="B58" s="12"/>
      <c r="C58" s="13"/>
      <c r="D58" s="13"/>
      <c r="E58" s="52"/>
      <c r="F58" s="23"/>
    </row>
    <row r="59" spans="1:8" x14ac:dyDescent="0.3">
      <c r="A59" s="134" t="s">
        <v>103</v>
      </c>
      <c r="B59" s="134"/>
      <c r="C59" s="33" t="s">
        <v>1</v>
      </c>
      <c r="D59" s="33" t="s">
        <v>2</v>
      </c>
      <c r="E59" s="61" t="s">
        <v>0</v>
      </c>
      <c r="F59" s="62" t="s">
        <v>3</v>
      </c>
    </row>
    <row r="60" spans="1:8" x14ac:dyDescent="0.3">
      <c r="A60" s="5" t="s">
        <v>85</v>
      </c>
      <c r="B60" s="3">
        <f>B54+1</f>
        <v>10</v>
      </c>
      <c r="C60" s="6">
        <v>1</v>
      </c>
      <c r="D60" s="9" t="s">
        <v>53</v>
      </c>
      <c r="E60" s="54">
        <v>1.8124999999999999E-3</v>
      </c>
      <c r="F60" s="49">
        <v>1</v>
      </c>
      <c r="H60" s="8">
        <v>9</v>
      </c>
    </row>
    <row r="61" spans="1:8" x14ac:dyDescent="0.3">
      <c r="A61" s="1" t="s">
        <v>0</v>
      </c>
      <c r="B61" s="7">
        <f>B55+10/24/60</f>
        <v>0.40277777777777773</v>
      </c>
      <c r="C61" s="6">
        <v>2</v>
      </c>
      <c r="D61" s="9" t="s">
        <v>43</v>
      </c>
      <c r="E61" s="54">
        <v>1.8834490740740741E-3</v>
      </c>
      <c r="F61" s="49">
        <v>2</v>
      </c>
      <c r="H61" s="8">
        <v>10</v>
      </c>
    </row>
    <row r="62" spans="1:8" x14ac:dyDescent="0.3">
      <c r="A62" s="5" t="s">
        <v>86</v>
      </c>
      <c r="B62" s="1" t="s">
        <v>6</v>
      </c>
      <c r="C62" s="6">
        <v>3</v>
      </c>
      <c r="D62" s="9" t="s">
        <v>51</v>
      </c>
      <c r="E62" s="54">
        <v>1.9016203703703704E-3</v>
      </c>
      <c r="F62" s="49">
        <v>3</v>
      </c>
      <c r="H62" s="8">
        <v>11</v>
      </c>
    </row>
    <row r="63" spans="1:8" x14ac:dyDescent="0.3">
      <c r="A63" s="5" t="s">
        <v>88</v>
      </c>
      <c r="B63" s="1" t="s">
        <v>211</v>
      </c>
      <c r="C63" s="6">
        <v>4</v>
      </c>
      <c r="D63" s="9" t="s">
        <v>57</v>
      </c>
      <c r="E63" s="54">
        <v>1.9525462962962962E-3</v>
      </c>
      <c r="F63" s="49">
        <v>4</v>
      </c>
      <c r="H63" s="8">
        <v>12</v>
      </c>
    </row>
    <row r="64" spans="1:8" x14ac:dyDescent="0.3">
      <c r="A64" s="11"/>
      <c r="B64" s="12"/>
      <c r="C64" s="13"/>
      <c r="D64" s="16"/>
      <c r="E64" s="52"/>
      <c r="F64" s="23"/>
    </row>
    <row r="65" spans="1:8" x14ac:dyDescent="0.3">
      <c r="A65" s="134" t="s">
        <v>103</v>
      </c>
      <c r="B65" s="134"/>
      <c r="C65" s="33" t="s">
        <v>1</v>
      </c>
      <c r="D65" s="33" t="s">
        <v>2</v>
      </c>
      <c r="E65" s="61" t="s">
        <v>0</v>
      </c>
      <c r="F65" s="62" t="s">
        <v>3</v>
      </c>
    </row>
    <row r="66" spans="1:8" x14ac:dyDescent="0.3">
      <c r="A66" s="5" t="s">
        <v>85</v>
      </c>
      <c r="B66" s="3">
        <f>B60+1</f>
        <v>11</v>
      </c>
      <c r="C66" s="6">
        <v>1</v>
      </c>
      <c r="D66" s="9" t="s">
        <v>45</v>
      </c>
      <c r="E66" s="54">
        <v>1.7789351851851853E-3</v>
      </c>
      <c r="F66" s="49">
        <v>3</v>
      </c>
      <c r="H66" s="8">
        <v>13</v>
      </c>
    </row>
    <row r="67" spans="1:8" x14ac:dyDescent="0.3">
      <c r="A67" s="1" t="s">
        <v>0</v>
      </c>
      <c r="B67" s="7">
        <f>B61+10/24/60</f>
        <v>0.40972222222222215</v>
      </c>
      <c r="C67" s="6">
        <v>2</v>
      </c>
      <c r="D67" s="9" t="s">
        <v>77</v>
      </c>
      <c r="E67" s="54">
        <v>1.5489583333333334E-3</v>
      </c>
      <c r="F67" s="49">
        <v>2</v>
      </c>
      <c r="H67" s="8">
        <v>14</v>
      </c>
    </row>
    <row r="68" spans="1:8" x14ac:dyDescent="0.3">
      <c r="A68" s="5" t="s">
        <v>86</v>
      </c>
      <c r="B68" s="1" t="s">
        <v>6</v>
      </c>
      <c r="C68" s="6">
        <v>3</v>
      </c>
      <c r="D68" s="9" t="s">
        <v>58</v>
      </c>
      <c r="E68" s="54">
        <v>1.5243055555555554E-3</v>
      </c>
      <c r="F68" s="49">
        <v>1</v>
      </c>
      <c r="H68" s="8">
        <v>15</v>
      </c>
    </row>
    <row r="69" spans="1:8" x14ac:dyDescent="0.3">
      <c r="A69" s="5" t="s">
        <v>88</v>
      </c>
      <c r="B69" s="1" t="s">
        <v>212</v>
      </c>
      <c r="C69" s="6">
        <v>4</v>
      </c>
      <c r="D69" s="9" t="s">
        <v>54</v>
      </c>
      <c r="E69" s="54">
        <v>1.8621527777777777E-3</v>
      </c>
      <c r="F69" s="49">
        <v>4</v>
      </c>
      <c r="H69" s="8">
        <v>16</v>
      </c>
    </row>
    <row r="70" spans="1:8" x14ac:dyDescent="0.3">
      <c r="A70" s="11"/>
      <c r="B70" s="12"/>
      <c r="C70" s="13"/>
      <c r="D70" s="13"/>
      <c r="E70" s="52"/>
      <c r="F70" s="23"/>
    </row>
    <row r="71" spans="1:8" x14ac:dyDescent="0.3">
      <c r="A71" s="134" t="s">
        <v>103</v>
      </c>
      <c r="B71" s="134"/>
      <c r="C71" s="33" t="s">
        <v>1</v>
      </c>
      <c r="D71" s="33" t="s">
        <v>2</v>
      </c>
      <c r="E71" s="61" t="s">
        <v>0</v>
      </c>
      <c r="F71" s="62" t="s">
        <v>3</v>
      </c>
    </row>
    <row r="72" spans="1:8" x14ac:dyDescent="0.3">
      <c r="A72" s="5" t="s">
        <v>85</v>
      </c>
      <c r="B72" s="3">
        <f>B66+1</f>
        <v>12</v>
      </c>
      <c r="C72" s="6">
        <v>1</v>
      </c>
      <c r="D72" s="9"/>
      <c r="E72" s="54"/>
      <c r="F72" s="49"/>
      <c r="H72" s="8">
        <v>17</v>
      </c>
    </row>
    <row r="73" spans="1:8" x14ac:dyDescent="0.3">
      <c r="A73" s="1" t="s">
        <v>0</v>
      </c>
      <c r="B73" s="7">
        <f>B67+10/24/60</f>
        <v>0.41666666666666657</v>
      </c>
      <c r="C73" s="6">
        <v>2</v>
      </c>
      <c r="D73" s="9" t="s">
        <v>52</v>
      </c>
      <c r="E73" s="54">
        <v>1.7648148148148148E-3</v>
      </c>
      <c r="F73" s="49">
        <v>2</v>
      </c>
      <c r="H73" s="8">
        <v>18</v>
      </c>
    </row>
    <row r="74" spans="1:8" x14ac:dyDescent="0.3">
      <c r="A74" s="5" t="s">
        <v>86</v>
      </c>
      <c r="B74" s="1" t="s">
        <v>6</v>
      </c>
      <c r="C74" s="6">
        <v>3</v>
      </c>
      <c r="D74" s="9" t="s">
        <v>47</v>
      </c>
      <c r="E74" s="54">
        <v>1.8643518518518521E-3</v>
      </c>
      <c r="F74" s="49">
        <v>3</v>
      </c>
      <c r="H74" s="8">
        <v>19</v>
      </c>
    </row>
    <row r="75" spans="1:8" x14ac:dyDescent="0.3">
      <c r="A75" s="5" t="s">
        <v>88</v>
      </c>
      <c r="B75" s="1" t="s">
        <v>213</v>
      </c>
      <c r="C75" s="6">
        <v>4</v>
      </c>
      <c r="D75" s="9" t="s">
        <v>59</v>
      </c>
      <c r="E75" s="54">
        <v>1.7188657407407406E-3</v>
      </c>
      <c r="F75" s="49">
        <v>1</v>
      </c>
      <c r="H75" s="8">
        <v>20</v>
      </c>
    </row>
    <row r="76" spans="1:8" x14ac:dyDescent="0.3">
      <c r="A76" s="11"/>
      <c r="B76" s="12"/>
      <c r="C76" s="13"/>
      <c r="D76" s="13"/>
      <c r="E76" s="52"/>
      <c r="F76" s="23"/>
    </row>
    <row r="77" spans="1:8" x14ac:dyDescent="0.3">
      <c r="A77" s="134" t="s">
        <v>103</v>
      </c>
      <c r="B77" s="134"/>
      <c r="C77" s="33" t="s">
        <v>1</v>
      </c>
      <c r="D77" s="33" t="s">
        <v>2</v>
      </c>
      <c r="E77" s="61" t="s">
        <v>0</v>
      </c>
      <c r="F77" s="62" t="s">
        <v>3</v>
      </c>
    </row>
    <row r="78" spans="1:8" x14ac:dyDescent="0.3">
      <c r="A78" s="5" t="s">
        <v>85</v>
      </c>
      <c r="B78" s="3">
        <f>B72+1</f>
        <v>13</v>
      </c>
      <c r="C78" s="6">
        <v>1</v>
      </c>
      <c r="D78" s="9" t="s">
        <v>41</v>
      </c>
      <c r="E78" s="54">
        <v>1.5804398148148149E-3</v>
      </c>
      <c r="F78" s="49">
        <v>1</v>
      </c>
      <c r="H78" s="8">
        <v>21</v>
      </c>
    </row>
    <row r="79" spans="1:8" x14ac:dyDescent="0.3">
      <c r="A79" s="1" t="s">
        <v>0</v>
      </c>
      <c r="B79" s="7">
        <f>B73+10/24/60</f>
        <v>0.42361111111111099</v>
      </c>
      <c r="C79" s="6">
        <v>2</v>
      </c>
      <c r="D79" s="9" t="s">
        <v>79</v>
      </c>
      <c r="E79" s="54">
        <v>2.0424768518518517E-3</v>
      </c>
      <c r="F79" s="49">
        <v>4</v>
      </c>
      <c r="H79" s="8">
        <v>22</v>
      </c>
    </row>
    <row r="80" spans="1:8" x14ac:dyDescent="0.3">
      <c r="A80" s="5" t="s">
        <v>86</v>
      </c>
      <c r="B80" s="1" t="s">
        <v>6</v>
      </c>
      <c r="C80" s="6">
        <v>3</v>
      </c>
      <c r="D80" s="9" t="s">
        <v>62</v>
      </c>
      <c r="E80" s="54">
        <v>1.8357638888888887E-3</v>
      </c>
      <c r="F80" s="49">
        <v>3</v>
      </c>
      <c r="H80" s="8">
        <v>23</v>
      </c>
    </row>
    <row r="81" spans="1:8" x14ac:dyDescent="0.3">
      <c r="A81" s="5" t="s">
        <v>88</v>
      </c>
      <c r="B81" s="1" t="s">
        <v>214</v>
      </c>
      <c r="C81" s="6">
        <v>4</v>
      </c>
      <c r="D81" s="9" t="s">
        <v>66</v>
      </c>
      <c r="E81" s="54">
        <v>1.8091435185185187E-3</v>
      </c>
      <c r="F81" s="49">
        <v>2</v>
      </c>
      <c r="H81" s="8">
        <v>24</v>
      </c>
    </row>
    <row r="82" spans="1:8" x14ac:dyDescent="0.3">
      <c r="A82" s="11"/>
      <c r="B82" s="12"/>
      <c r="C82" s="13"/>
      <c r="D82" s="13"/>
      <c r="E82" s="52"/>
      <c r="F82" s="23"/>
    </row>
    <row r="83" spans="1:8" x14ac:dyDescent="0.3">
      <c r="A83" s="134" t="s">
        <v>103</v>
      </c>
      <c r="B83" s="134"/>
      <c r="C83" s="33" t="s">
        <v>1</v>
      </c>
      <c r="D83" s="33" t="s">
        <v>2</v>
      </c>
      <c r="E83" s="61" t="s">
        <v>0</v>
      </c>
      <c r="F83" s="62" t="s">
        <v>3</v>
      </c>
    </row>
    <row r="84" spans="1:8" x14ac:dyDescent="0.3">
      <c r="A84" s="5" t="s">
        <v>85</v>
      </c>
      <c r="B84" s="3">
        <f>B78+1</f>
        <v>14</v>
      </c>
      <c r="C84" s="6">
        <v>1</v>
      </c>
      <c r="D84" s="9" t="s">
        <v>67</v>
      </c>
      <c r="E84" s="54">
        <v>1.700925925925926E-3</v>
      </c>
      <c r="F84" s="49">
        <v>2</v>
      </c>
      <c r="H84" s="8">
        <v>25</v>
      </c>
    </row>
    <row r="85" spans="1:8" x14ac:dyDescent="0.3">
      <c r="A85" s="1" t="s">
        <v>0</v>
      </c>
      <c r="B85" s="7">
        <f>B79+10/24/60</f>
        <v>0.43055555555555541</v>
      </c>
      <c r="C85" s="6">
        <v>2</v>
      </c>
      <c r="D85" s="9" t="s">
        <v>40</v>
      </c>
      <c r="E85" s="54">
        <v>1.7627314814814814E-3</v>
      </c>
      <c r="F85" s="49">
        <v>3</v>
      </c>
      <c r="H85" s="8">
        <v>26</v>
      </c>
    </row>
    <row r="86" spans="1:8" x14ac:dyDescent="0.3">
      <c r="A86" s="5" t="s">
        <v>86</v>
      </c>
      <c r="B86" s="1" t="s">
        <v>6</v>
      </c>
      <c r="C86" s="6">
        <v>3</v>
      </c>
      <c r="D86" s="9" t="s">
        <v>55</v>
      </c>
      <c r="E86" s="54">
        <v>1.5732638888888888E-3</v>
      </c>
      <c r="F86" s="49">
        <v>1</v>
      </c>
      <c r="H86" s="8">
        <v>27</v>
      </c>
    </row>
    <row r="87" spans="1:8" x14ac:dyDescent="0.3">
      <c r="A87" s="5" t="s">
        <v>88</v>
      </c>
      <c r="B87" s="1" t="s">
        <v>204</v>
      </c>
      <c r="C87" s="6">
        <v>4</v>
      </c>
      <c r="D87" s="9" t="s">
        <v>63</v>
      </c>
      <c r="E87" s="54">
        <v>2.0141203703703705E-3</v>
      </c>
      <c r="F87" s="49">
        <v>4</v>
      </c>
      <c r="H87" s="8">
        <v>28</v>
      </c>
    </row>
    <row r="88" spans="1:8" x14ac:dyDescent="0.3">
      <c r="A88" s="11"/>
      <c r="B88" s="12"/>
      <c r="C88" s="13"/>
      <c r="D88" s="13"/>
      <c r="E88" s="52"/>
      <c r="F88" s="23"/>
    </row>
    <row r="89" spans="1:8" x14ac:dyDescent="0.3">
      <c r="A89" s="134" t="s">
        <v>103</v>
      </c>
      <c r="B89" s="134"/>
      <c r="C89" s="33" t="s">
        <v>1</v>
      </c>
      <c r="D89" s="33" t="s">
        <v>2</v>
      </c>
      <c r="E89" s="61" t="s">
        <v>0</v>
      </c>
      <c r="F89" s="62" t="s">
        <v>3</v>
      </c>
    </row>
    <row r="90" spans="1:8" x14ac:dyDescent="0.3">
      <c r="A90" s="5" t="s">
        <v>85</v>
      </c>
      <c r="B90" s="3">
        <f>B84+1</f>
        <v>15</v>
      </c>
      <c r="C90" s="6">
        <v>1</v>
      </c>
      <c r="D90" s="9" t="s">
        <v>44</v>
      </c>
      <c r="E90" s="54">
        <v>1.7206018518518518E-3</v>
      </c>
      <c r="F90" s="49">
        <v>2</v>
      </c>
      <c r="H90" s="8">
        <v>29</v>
      </c>
    </row>
    <row r="91" spans="1:8" x14ac:dyDescent="0.3">
      <c r="A91" s="1" t="s">
        <v>0</v>
      </c>
      <c r="B91" s="7">
        <f>B85+10/24/60</f>
        <v>0.43749999999999983</v>
      </c>
      <c r="C91" s="6">
        <v>2</v>
      </c>
      <c r="D91" s="9" t="s">
        <v>33</v>
      </c>
      <c r="E91" s="54">
        <v>1.7422453703703706E-3</v>
      </c>
      <c r="F91" s="49">
        <v>3</v>
      </c>
      <c r="H91" s="8">
        <v>30</v>
      </c>
    </row>
    <row r="92" spans="1:8" x14ac:dyDescent="0.3">
      <c r="A92" s="5" t="s">
        <v>86</v>
      </c>
      <c r="B92" s="1" t="s">
        <v>6</v>
      </c>
      <c r="C92" s="6">
        <v>3</v>
      </c>
      <c r="D92" s="9" t="s">
        <v>64</v>
      </c>
      <c r="E92" s="54">
        <v>1.6342592592592596E-3</v>
      </c>
      <c r="F92" s="49">
        <v>1</v>
      </c>
      <c r="H92" s="8">
        <v>31</v>
      </c>
    </row>
    <row r="93" spans="1:8" x14ac:dyDescent="0.3">
      <c r="A93" s="5" t="s">
        <v>88</v>
      </c>
      <c r="B93" s="1" t="s">
        <v>230</v>
      </c>
      <c r="C93" s="6">
        <v>4</v>
      </c>
      <c r="D93" s="9" t="s">
        <v>69</v>
      </c>
      <c r="E93" s="54">
        <v>1.8687499999999998E-3</v>
      </c>
      <c r="F93" s="49">
        <v>4</v>
      </c>
      <c r="H93" s="8">
        <v>32</v>
      </c>
    </row>
    <row r="94" spans="1:8" x14ac:dyDescent="0.3">
      <c r="A94" s="11"/>
      <c r="B94" s="12"/>
      <c r="C94" s="13"/>
      <c r="D94" s="13"/>
      <c r="E94" s="52"/>
      <c r="F94" s="23"/>
    </row>
    <row r="95" spans="1:8" x14ac:dyDescent="0.3">
      <c r="A95" s="134" t="s">
        <v>103</v>
      </c>
      <c r="B95" s="134"/>
      <c r="C95" s="33" t="s">
        <v>1</v>
      </c>
      <c r="D95" s="33" t="s">
        <v>2</v>
      </c>
      <c r="E95" s="61" t="s">
        <v>0</v>
      </c>
      <c r="F95" s="62" t="s">
        <v>3</v>
      </c>
    </row>
    <row r="96" spans="1:8" x14ac:dyDescent="0.3">
      <c r="A96" s="5" t="s">
        <v>85</v>
      </c>
      <c r="B96" s="3">
        <f>B90+1</f>
        <v>16</v>
      </c>
      <c r="C96" s="6">
        <v>1</v>
      </c>
      <c r="D96" s="9" t="s">
        <v>70</v>
      </c>
      <c r="E96" s="54">
        <v>1.9596064814814814E-3</v>
      </c>
      <c r="F96" s="49">
        <v>4</v>
      </c>
      <c r="H96" s="8">
        <v>33</v>
      </c>
    </row>
    <row r="97" spans="1:8" x14ac:dyDescent="0.3">
      <c r="A97" s="1" t="s">
        <v>0</v>
      </c>
      <c r="B97" s="7">
        <f>B91+10/24/60</f>
        <v>0.44444444444444425</v>
      </c>
      <c r="C97" s="6">
        <v>2</v>
      </c>
      <c r="D97" s="9" t="s">
        <v>68</v>
      </c>
      <c r="E97" s="54">
        <v>1.7224537037037037E-3</v>
      </c>
      <c r="F97" s="49">
        <v>2</v>
      </c>
      <c r="H97" s="8">
        <v>34</v>
      </c>
    </row>
    <row r="98" spans="1:8" x14ac:dyDescent="0.3">
      <c r="A98" s="5" t="s">
        <v>86</v>
      </c>
      <c r="B98" s="1" t="s">
        <v>6</v>
      </c>
      <c r="C98" s="6">
        <v>3</v>
      </c>
      <c r="D98" s="9" t="s">
        <v>61</v>
      </c>
      <c r="E98" s="54">
        <v>1.8137731481481479E-3</v>
      </c>
      <c r="F98" s="49">
        <v>3</v>
      </c>
      <c r="H98" s="8">
        <v>35</v>
      </c>
    </row>
    <row r="99" spans="1:8" x14ac:dyDescent="0.3">
      <c r="A99" s="5" t="s">
        <v>88</v>
      </c>
      <c r="B99" s="1" t="s">
        <v>215</v>
      </c>
      <c r="C99" s="6">
        <v>4</v>
      </c>
      <c r="D99" s="9" t="s">
        <v>65</v>
      </c>
      <c r="E99" s="54">
        <v>1.6680555555555557E-3</v>
      </c>
      <c r="F99" s="49">
        <v>1</v>
      </c>
      <c r="H99" s="8">
        <v>36</v>
      </c>
    </row>
    <row r="100" spans="1:8" x14ac:dyDescent="0.3">
      <c r="A100" s="11"/>
      <c r="B100" s="12"/>
      <c r="C100" s="13"/>
      <c r="D100" s="13"/>
      <c r="E100" s="52"/>
      <c r="F100" s="23"/>
    </row>
    <row r="101" spans="1:8" x14ac:dyDescent="0.3">
      <c r="A101" s="134" t="s">
        <v>103</v>
      </c>
      <c r="B101" s="134"/>
      <c r="C101" s="33" t="s">
        <v>1</v>
      </c>
      <c r="D101" s="33" t="s">
        <v>2</v>
      </c>
      <c r="E101" s="61" t="s">
        <v>0</v>
      </c>
      <c r="F101" s="62" t="s">
        <v>3</v>
      </c>
    </row>
    <row r="102" spans="1:8" x14ac:dyDescent="0.3">
      <c r="A102" s="5" t="s">
        <v>85</v>
      </c>
      <c r="B102" s="3">
        <f>B96+1</f>
        <v>17</v>
      </c>
      <c r="C102" s="6">
        <v>1</v>
      </c>
      <c r="D102" s="9"/>
      <c r="E102" s="54"/>
      <c r="F102" s="49"/>
      <c r="H102" s="8">
        <v>37</v>
      </c>
    </row>
    <row r="103" spans="1:8" x14ac:dyDescent="0.3">
      <c r="A103" s="1" t="s">
        <v>0</v>
      </c>
      <c r="B103" s="7">
        <f>B97+10/24/60</f>
        <v>0.45138888888888867</v>
      </c>
      <c r="C103" s="6">
        <v>2</v>
      </c>
      <c r="D103" s="9" t="s">
        <v>60</v>
      </c>
      <c r="E103" s="54">
        <v>1.7207175925925925E-3</v>
      </c>
      <c r="F103" s="49">
        <v>2</v>
      </c>
      <c r="H103" s="8">
        <v>38</v>
      </c>
    </row>
    <row r="104" spans="1:8" x14ac:dyDescent="0.3">
      <c r="A104" s="5" t="s">
        <v>86</v>
      </c>
      <c r="B104" s="1" t="s">
        <v>6</v>
      </c>
      <c r="C104" s="6">
        <v>3</v>
      </c>
      <c r="D104" s="9" t="s">
        <v>36</v>
      </c>
      <c r="E104" s="54">
        <v>1.5803240740740741E-3</v>
      </c>
      <c r="F104" s="49">
        <v>1</v>
      </c>
      <c r="H104" s="8">
        <v>39</v>
      </c>
    </row>
    <row r="105" spans="1:8" x14ac:dyDescent="0.3">
      <c r="A105" s="5" t="s">
        <v>88</v>
      </c>
      <c r="B105" s="1" t="s">
        <v>216</v>
      </c>
      <c r="C105" s="6">
        <v>4</v>
      </c>
      <c r="D105" s="9" t="s">
        <v>48</v>
      </c>
      <c r="E105" s="54">
        <v>2.1083333333333332E-3</v>
      </c>
      <c r="F105" s="49">
        <v>3</v>
      </c>
      <c r="H105" s="8">
        <v>40</v>
      </c>
    </row>
    <row r="106" spans="1:8" x14ac:dyDescent="0.3">
      <c r="A106" s="11"/>
      <c r="B106" s="12"/>
      <c r="C106" s="13"/>
      <c r="D106" s="13"/>
      <c r="E106" s="52"/>
      <c r="F106" s="23"/>
    </row>
    <row r="107" spans="1:8" x14ac:dyDescent="0.3">
      <c r="A107" s="134" t="s">
        <v>103</v>
      </c>
      <c r="B107" s="134"/>
      <c r="C107" s="33" t="s">
        <v>1</v>
      </c>
      <c r="D107" s="33" t="s">
        <v>2</v>
      </c>
      <c r="E107" s="61" t="s">
        <v>0</v>
      </c>
      <c r="F107" s="62" t="s">
        <v>3</v>
      </c>
    </row>
    <row r="108" spans="1:8" x14ac:dyDescent="0.3">
      <c r="A108" s="5" t="s">
        <v>85</v>
      </c>
      <c r="B108" s="3">
        <f>B102+1</f>
        <v>18</v>
      </c>
      <c r="C108" s="6">
        <v>1</v>
      </c>
      <c r="D108" s="9"/>
      <c r="E108" s="54"/>
      <c r="F108" s="49"/>
      <c r="H108" s="8">
        <v>41</v>
      </c>
    </row>
    <row r="109" spans="1:8" x14ac:dyDescent="0.3">
      <c r="A109" s="1" t="s">
        <v>0</v>
      </c>
      <c r="B109" s="7">
        <f>B103+10/24/60</f>
        <v>0.45833333333333309</v>
      </c>
      <c r="C109" s="6">
        <v>2</v>
      </c>
      <c r="D109" s="9" t="s">
        <v>49</v>
      </c>
      <c r="E109" s="54">
        <v>1.8060185185185184E-3</v>
      </c>
      <c r="F109" s="49">
        <v>1</v>
      </c>
      <c r="H109" s="8">
        <v>42</v>
      </c>
    </row>
    <row r="110" spans="1:8" x14ac:dyDescent="0.3">
      <c r="A110" s="5" t="s">
        <v>86</v>
      </c>
      <c r="B110" s="1" t="s">
        <v>6</v>
      </c>
      <c r="C110" s="6">
        <v>3</v>
      </c>
      <c r="D110" s="9" t="s">
        <v>39</v>
      </c>
      <c r="E110" s="54">
        <v>1.8284722222222224E-3</v>
      </c>
      <c r="F110" s="49">
        <v>3</v>
      </c>
      <c r="H110" s="8">
        <v>43</v>
      </c>
    </row>
    <row r="111" spans="1:8" x14ac:dyDescent="0.3">
      <c r="A111" s="5" t="s">
        <v>88</v>
      </c>
      <c r="B111" s="1" t="s">
        <v>217</v>
      </c>
      <c r="C111" s="6">
        <v>4</v>
      </c>
      <c r="D111" s="9" t="s">
        <v>35</v>
      </c>
      <c r="E111" s="54">
        <v>1.8210648148148151E-3</v>
      </c>
      <c r="F111" s="49">
        <v>2</v>
      </c>
      <c r="H111" s="8">
        <v>44</v>
      </c>
    </row>
    <row r="112" spans="1:8" x14ac:dyDescent="0.3">
      <c r="A112" s="11"/>
      <c r="B112" s="12"/>
      <c r="C112" s="13"/>
      <c r="D112" s="13"/>
      <c r="E112" s="52"/>
      <c r="F112" s="23"/>
      <c r="H112" s="8" t="s">
        <v>12</v>
      </c>
    </row>
    <row r="113" spans="1:6" x14ac:dyDescent="0.3">
      <c r="A113" s="135" t="s">
        <v>90</v>
      </c>
      <c r="B113" s="135"/>
      <c r="C113" s="26" t="s">
        <v>1</v>
      </c>
      <c r="D113" s="26" t="s">
        <v>2</v>
      </c>
      <c r="E113" s="63" t="s">
        <v>0</v>
      </c>
      <c r="F113" s="64" t="s">
        <v>3</v>
      </c>
    </row>
    <row r="114" spans="1:6" x14ac:dyDescent="0.3">
      <c r="A114" s="5" t="s">
        <v>85</v>
      </c>
      <c r="B114" s="3">
        <f>B108+1</f>
        <v>19</v>
      </c>
      <c r="C114" s="6">
        <v>0</v>
      </c>
      <c r="D114" s="1" t="s">
        <v>232</v>
      </c>
      <c r="E114" s="53">
        <v>1.9453703703703705E-3</v>
      </c>
      <c r="F114" s="50">
        <v>3</v>
      </c>
    </row>
    <row r="115" spans="1:6" x14ac:dyDescent="0.3">
      <c r="A115" s="1" t="s">
        <v>0</v>
      </c>
      <c r="B115" s="7">
        <v>0.47916666666666669</v>
      </c>
      <c r="C115" s="6">
        <v>1</v>
      </c>
      <c r="D115" s="3" t="s">
        <v>233</v>
      </c>
      <c r="E115" s="53">
        <v>2.0630787037037037E-3</v>
      </c>
      <c r="F115" s="50">
        <v>5</v>
      </c>
    </row>
    <row r="116" spans="1:6" x14ac:dyDescent="0.3">
      <c r="A116" s="5" t="s">
        <v>86</v>
      </c>
      <c r="B116" s="1" t="s">
        <v>91</v>
      </c>
      <c r="C116" s="6">
        <v>2</v>
      </c>
      <c r="D116" s="3" t="s">
        <v>234</v>
      </c>
      <c r="E116" s="53">
        <v>2.0024305555555555E-3</v>
      </c>
      <c r="F116" s="50">
        <v>4</v>
      </c>
    </row>
    <row r="117" spans="1:6" x14ac:dyDescent="0.3">
      <c r="A117" s="5" t="s">
        <v>88</v>
      </c>
      <c r="B117" s="1" t="s">
        <v>92</v>
      </c>
      <c r="C117" s="6">
        <v>3</v>
      </c>
      <c r="D117" s="1" t="s">
        <v>235</v>
      </c>
      <c r="E117" s="53">
        <v>2.0869212962962964E-3</v>
      </c>
      <c r="F117" s="50">
        <v>6</v>
      </c>
    </row>
    <row r="118" spans="1:6" x14ac:dyDescent="0.3">
      <c r="A118" s="137" t="s">
        <v>93</v>
      </c>
      <c r="B118" s="138"/>
      <c r="C118" s="6">
        <v>4</v>
      </c>
      <c r="D118" s="1" t="s">
        <v>236</v>
      </c>
      <c r="E118" s="53">
        <v>1.9106481481481481E-3</v>
      </c>
      <c r="F118" s="50">
        <v>2</v>
      </c>
    </row>
    <row r="119" spans="1:6" x14ac:dyDescent="0.3">
      <c r="A119" s="139"/>
      <c r="B119" s="140"/>
      <c r="C119" s="18">
        <v>5</v>
      </c>
      <c r="D119" s="1" t="s">
        <v>231</v>
      </c>
      <c r="E119" s="53">
        <v>1.8796296296296295E-3</v>
      </c>
      <c r="F119" s="50">
        <v>1</v>
      </c>
    </row>
    <row r="120" spans="1:6" x14ac:dyDescent="0.3">
      <c r="A120" s="136" t="s">
        <v>4</v>
      </c>
      <c r="B120" s="136"/>
      <c r="C120" s="136"/>
      <c r="D120" s="136"/>
      <c r="E120" s="136"/>
      <c r="F120" s="136"/>
    </row>
    <row r="121" spans="1:6" customFormat="1" ht="13.2" x14ac:dyDescent="0.25">
      <c r="E121" s="59"/>
      <c r="F121" s="60"/>
    </row>
    <row r="122" spans="1:6" x14ac:dyDescent="0.3">
      <c r="A122" s="130" t="s">
        <v>99</v>
      </c>
      <c r="B122" s="130"/>
      <c r="C122" s="130"/>
      <c r="D122" s="130"/>
      <c r="E122" s="130"/>
      <c r="F122" s="130"/>
    </row>
    <row r="123" spans="1:6" x14ac:dyDescent="0.3">
      <c r="A123" s="130" t="s">
        <v>100</v>
      </c>
      <c r="B123" s="130"/>
      <c r="C123" s="130"/>
      <c r="D123" s="130"/>
      <c r="E123" s="130"/>
      <c r="F123" s="130"/>
    </row>
    <row r="124" spans="1:6" customFormat="1" ht="13.2" x14ac:dyDescent="0.25">
      <c r="E124" s="59"/>
      <c r="F124" s="60"/>
    </row>
    <row r="125" spans="1:6" x14ac:dyDescent="0.3">
      <c r="A125" s="128" t="s">
        <v>200</v>
      </c>
      <c r="B125" s="128"/>
      <c r="C125" s="128"/>
      <c r="D125" s="128"/>
      <c r="E125" s="128"/>
      <c r="F125" s="128"/>
    </row>
    <row r="126" spans="1:6" x14ac:dyDescent="0.3">
      <c r="A126" s="127"/>
      <c r="B126" s="127"/>
      <c r="C126" s="127"/>
      <c r="D126" s="127"/>
      <c r="E126" s="127"/>
      <c r="F126" s="127"/>
    </row>
    <row r="127" spans="1:6" x14ac:dyDescent="0.3">
      <c r="A127" s="129" t="s">
        <v>94</v>
      </c>
      <c r="B127" s="129"/>
      <c r="C127" s="129"/>
      <c r="D127" s="129"/>
      <c r="E127" s="129"/>
      <c r="F127" s="129"/>
    </row>
    <row r="128" spans="1:6" x14ac:dyDescent="0.3">
      <c r="A128" s="132" t="s">
        <v>104</v>
      </c>
      <c r="B128" s="133" t="s">
        <v>0</v>
      </c>
      <c r="C128" s="4" t="s">
        <v>1</v>
      </c>
      <c r="D128" s="4" t="s">
        <v>2</v>
      </c>
      <c r="E128" s="57" t="s">
        <v>0</v>
      </c>
      <c r="F128" s="58" t="s">
        <v>3</v>
      </c>
    </row>
    <row r="129" spans="1:8" x14ac:dyDescent="0.3">
      <c r="A129" s="5" t="s">
        <v>85</v>
      </c>
      <c r="B129" s="3">
        <f>B114+1</f>
        <v>20</v>
      </c>
      <c r="C129" s="6">
        <v>1</v>
      </c>
      <c r="D129" s="9" t="s">
        <v>17</v>
      </c>
      <c r="E129" s="54">
        <v>1.9936342592592597E-3</v>
      </c>
      <c r="F129" s="49">
        <v>2</v>
      </c>
      <c r="H129" s="8">
        <v>1</v>
      </c>
    </row>
    <row r="130" spans="1:8" x14ac:dyDescent="0.3">
      <c r="A130" s="1" t="s">
        <v>0</v>
      </c>
      <c r="B130" s="7">
        <v>0.52777777777777779</v>
      </c>
      <c r="C130" s="6">
        <v>2</v>
      </c>
      <c r="D130" s="9" t="s">
        <v>18</v>
      </c>
      <c r="E130" s="54">
        <v>2.0128472222222219E-3</v>
      </c>
      <c r="F130" s="49">
        <v>3</v>
      </c>
      <c r="H130" s="8">
        <v>2</v>
      </c>
    </row>
    <row r="131" spans="1:8" x14ac:dyDescent="0.3">
      <c r="A131" s="5" t="s">
        <v>86</v>
      </c>
      <c r="B131" s="1" t="s">
        <v>87</v>
      </c>
      <c r="C131" s="6">
        <v>3</v>
      </c>
      <c r="D131" s="9" t="s">
        <v>25</v>
      </c>
      <c r="E131" s="54">
        <v>2.2636574074074074E-3</v>
      </c>
      <c r="F131" s="49">
        <v>4</v>
      </c>
      <c r="H131" s="8">
        <v>3</v>
      </c>
    </row>
    <row r="132" spans="1:8" x14ac:dyDescent="0.3">
      <c r="A132" s="5" t="s">
        <v>88</v>
      </c>
      <c r="B132" s="1" t="s">
        <v>218</v>
      </c>
      <c r="C132" s="6">
        <v>4</v>
      </c>
      <c r="D132" s="9" t="s">
        <v>24</v>
      </c>
      <c r="E132" s="54">
        <v>1.947337962962963E-3</v>
      </c>
      <c r="F132" s="49">
        <v>1</v>
      </c>
      <c r="H132" s="8">
        <v>4</v>
      </c>
    </row>
    <row r="133" spans="1:8" x14ac:dyDescent="0.3">
      <c r="A133" s="11"/>
      <c r="B133" s="12"/>
      <c r="C133" s="13"/>
      <c r="D133" s="21"/>
      <c r="E133" s="52"/>
      <c r="F133" s="23"/>
    </row>
    <row r="134" spans="1:8" x14ac:dyDescent="0.3">
      <c r="A134" s="132" t="s">
        <v>104</v>
      </c>
      <c r="B134" s="133" t="s">
        <v>0</v>
      </c>
      <c r="C134" s="4" t="s">
        <v>1</v>
      </c>
      <c r="D134" s="4" t="s">
        <v>2</v>
      </c>
      <c r="E134" s="57" t="s">
        <v>0</v>
      </c>
      <c r="F134" s="58" t="s">
        <v>3</v>
      </c>
    </row>
    <row r="135" spans="1:8" x14ac:dyDescent="0.3">
      <c r="A135" s="5" t="s">
        <v>85</v>
      </c>
      <c r="B135" s="3">
        <f>B129+1</f>
        <v>21</v>
      </c>
      <c r="C135" s="6">
        <v>1</v>
      </c>
      <c r="D135" s="9"/>
      <c r="E135" s="54"/>
      <c r="F135" s="49"/>
      <c r="H135" s="8">
        <v>5</v>
      </c>
    </row>
    <row r="136" spans="1:8" x14ac:dyDescent="0.3">
      <c r="A136" s="1" t="s">
        <v>0</v>
      </c>
      <c r="B136" s="7">
        <f>B130+10/24/60</f>
        <v>0.53472222222222221</v>
      </c>
      <c r="C136" s="6">
        <v>2</v>
      </c>
      <c r="D136" s="9" t="s">
        <v>26</v>
      </c>
      <c r="E136" s="54">
        <v>1.7861111111111114E-3</v>
      </c>
      <c r="F136" s="49">
        <v>1</v>
      </c>
      <c r="H136" s="8">
        <v>6</v>
      </c>
    </row>
    <row r="137" spans="1:8" x14ac:dyDescent="0.3">
      <c r="A137" s="5" t="s">
        <v>86</v>
      </c>
      <c r="B137" s="1" t="s">
        <v>87</v>
      </c>
      <c r="C137" s="6">
        <v>3</v>
      </c>
      <c r="D137" s="9" t="s">
        <v>20</v>
      </c>
      <c r="E137" s="54">
        <v>1.9966435185185187E-3</v>
      </c>
      <c r="F137" s="49">
        <v>3</v>
      </c>
      <c r="H137" s="8">
        <v>7</v>
      </c>
    </row>
    <row r="138" spans="1:8" x14ac:dyDescent="0.3">
      <c r="A138" s="5" t="s">
        <v>88</v>
      </c>
      <c r="B138" s="1" t="s">
        <v>219</v>
      </c>
      <c r="C138" s="6">
        <v>4</v>
      </c>
      <c r="D138" s="9" t="s">
        <v>27</v>
      </c>
      <c r="E138" s="54">
        <v>1.8192129629629632E-3</v>
      </c>
      <c r="F138" s="49">
        <v>2</v>
      </c>
      <c r="H138" s="8">
        <v>8</v>
      </c>
    </row>
    <row r="139" spans="1:8" x14ac:dyDescent="0.3">
      <c r="A139" s="11"/>
      <c r="B139" s="12"/>
      <c r="C139" s="13"/>
      <c r="D139" s="21"/>
      <c r="E139" s="52"/>
      <c r="F139" s="23"/>
    </row>
    <row r="140" spans="1:8" x14ac:dyDescent="0.3">
      <c r="A140" s="132" t="s">
        <v>104</v>
      </c>
      <c r="B140" s="133" t="s">
        <v>0</v>
      </c>
      <c r="C140" s="4" t="s">
        <v>1</v>
      </c>
      <c r="D140" s="4" t="s">
        <v>2</v>
      </c>
      <c r="E140" s="57" t="s">
        <v>0</v>
      </c>
      <c r="F140" s="58" t="s">
        <v>3</v>
      </c>
    </row>
    <row r="141" spans="1:8" x14ac:dyDescent="0.3">
      <c r="A141" s="5" t="s">
        <v>85</v>
      </c>
      <c r="B141" s="3">
        <f>B135+1</f>
        <v>22</v>
      </c>
      <c r="C141" s="6">
        <v>1</v>
      </c>
      <c r="D141" s="9" t="s">
        <v>30</v>
      </c>
      <c r="E141" s="54">
        <v>2.0890046296296299E-3</v>
      </c>
      <c r="F141" s="49">
        <v>4</v>
      </c>
      <c r="H141" s="8">
        <v>9</v>
      </c>
    </row>
    <row r="142" spans="1:8" x14ac:dyDescent="0.3">
      <c r="A142" s="1" t="s">
        <v>0</v>
      </c>
      <c r="B142" s="7">
        <f>B136+10/24/60</f>
        <v>0.54166666666666663</v>
      </c>
      <c r="C142" s="6">
        <v>2</v>
      </c>
      <c r="D142" s="9" t="s">
        <v>21</v>
      </c>
      <c r="E142" s="54">
        <v>1.8155092592592591E-3</v>
      </c>
      <c r="F142" s="49">
        <v>1</v>
      </c>
      <c r="H142" s="8">
        <v>10</v>
      </c>
    </row>
    <row r="143" spans="1:8" x14ac:dyDescent="0.3">
      <c r="A143" s="5" t="s">
        <v>86</v>
      </c>
      <c r="B143" s="1" t="s">
        <v>87</v>
      </c>
      <c r="C143" s="6">
        <v>3</v>
      </c>
      <c r="D143" s="9" t="s">
        <v>29</v>
      </c>
      <c r="E143" s="54">
        <v>1.9216435185185187E-3</v>
      </c>
      <c r="F143" s="49">
        <v>3</v>
      </c>
      <c r="H143" s="8">
        <v>11</v>
      </c>
    </row>
    <row r="144" spans="1:8" x14ac:dyDescent="0.3">
      <c r="A144" s="5" t="s">
        <v>88</v>
      </c>
      <c r="B144" s="1" t="s">
        <v>237</v>
      </c>
      <c r="C144" s="6">
        <v>4</v>
      </c>
      <c r="D144" s="9" t="s">
        <v>16</v>
      </c>
      <c r="E144" s="54">
        <v>1.8371527777777778E-3</v>
      </c>
      <c r="F144" s="49">
        <v>2</v>
      </c>
      <c r="H144" s="8">
        <v>12</v>
      </c>
    </row>
    <row r="145" spans="1:8" x14ac:dyDescent="0.3">
      <c r="A145" s="11"/>
      <c r="B145" s="12"/>
      <c r="C145" s="13"/>
      <c r="D145" s="22"/>
      <c r="E145" s="52"/>
      <c r="F145" s="23"/>
    </row>
    <row r="146" spans="1:8" x14ac:dyDescent="0.3">
      <c r="A146" s="132" t="s">
        <v>104</v>
      </c>
      <c r="B146" s="133" t="s">
        <v>0</v>
      </c>
      <c r="C146" s="4" t="s">
        <v>1</v>
      </c>
      <c r="D146" s="4" t="s">
        <v>2</v>
      </c>
      <c r="E146" s="57" t="s">
        <v>0</v>
      </c>
      <c r="F146" s="58" t="s">
        <v>3</v>
      </c>
    </row>
    <row r="147" spans="1:8" x14ac:dyDescent="0.3">
      <c r="A147" s="5" t="s">
        <v>85</v>
      </c>
      <c r="B147" s="3">
        <f>B141+1</f>
        <v>23</v>
      </c>
      <c r="C147" s="6">
        <v>1</v>
      </c>
      <c r="D147" s="9" t="s">
        <v>14</v>
      </c>
      <c r="E147" s="54">
        <v>1.8055555555555557E-3</v>
      </c>
      <c r="F147" s="49">
        <v>1</v>
      </c>
      <c r="H147" s="8">
        <v>13</v>
      </c>
    </row>
    <row r="148" spans="1:8" x14ac:dyDescent="0.3">
      <c r="A148" s="1" t="s">
        <v>0</v>
      </c>
      <c r="B148" s="7">
        <f>B142+10/24/60</f>
        <v>0.54861111111111105</v>
      </c>
      <c r="C148" s="6">
        <v>2</v>
      </c>
      <c r="D148" s="9" t="s">
        <v>23</v>
      </c>
      <c r="E148" s="54">
        <v>2.1275462962962962E-3</v>
      </c>
      <c r="F148" s="49">
        <v>3</v>
      </c>
      <c r="H148" s="8">
        <v>14</v>
      </c>
    </row>
    <row r="149" spans="1:8" x14ac:dyDescent="0.3">
      <c r="A149" s="5" t="s">
        <v>86</v>
      </c>
      <c r="B149" s="1" t="s">
        <v>87</v>
      </c>
      <c r="C149" s="6">
        <v>3</v>
      </c>
      <c r="D149" s="9" t="s">
        <v>19</v>
      </c>
      <c r="E149" s="54">
        <v>2.0030092592592591E-3</v>
      </c>
      <c r="F149" s="49">
        <v>2</v>
      </c>
      <c r="H149" s="8">
        <v>15</v>
      </c>
    </row>
    <row r="150" spans="1:8" x14ac:dyDescent="0.3">
      <c r="A150" s="5" t="s">
        <v>88</v>
      </c>
      <c r="B150" s="1" t="s">
        <v>220</v>
      </c>
      <c r="C150" s="6">
        <v>4</v>
      </c>
      <c r="D150" s="9" t="s">
        <v>11</v>
      </c>
      <c r="E150" s="54">
        <v>2.1634259259259258E-3</v>
      </c>
      <c r="F150" s="49">
        <v>4</v>
      </c>
      <c r="H150" s="8">
        <v>16</v>
      </c>
    </row>
    <row r="151" spans="1:8" x14ac:dyDescent="0.3">
      <c r="A151" s="11"/>
      <c r="B151" s="12"/>
      <c r="C151" s="13"/>
      <c r="D151" s="23"/>
      <c r="E151" s="52"/>
      <c r="F151" s="23"/>
    </row>
    <row r="152" spans="1:8" x14ac:dyDescent="0.3">
      <c r="A152" s="132" t="s">
        <v>104</v>
      </c>
      <c r="B152" s="133" t="s">
        <v>0</v>
      </c>
      <c r="C152" s="4" t="s">
        <v>1</v>
      </c>
      <c r="D152" s="4" t="s">
        <v>2</v>
      </c>
      <c r="E152" s="57" t="s">
        <v>0</v>
      </c>
      <c r="F152" s="58" t="s">
        <v>3</v>
      </c>
    </row>
    <row r="153" spans="1:8" x14ac:dyDescent="0.3">
      <c r="A153" s="5" t="s">
        <v>85</v>
      </c>
      <c r="B153" s="3">
        <f>B147+1</f>
        <v>24</v>
      </c>
      <c r="C153" s="6">
        <v>1</v>
      </c>
      <c r="D153" s="9" t="s">
        <v>10</v>
      </c>
      <c r="E153" s="54">
        <v>2.0377314814814815E-3</v>
      </c>
      <c r="F153" s="49">
        <v>3</v>
      </c>
      <c r="H153" s="8">
        <v>17</v>
      </c>
    </row>
    <row r="154" spans="1:8" x14ac:dyDescent="0.3">
      <c r="A154" s="1" t="s">
        <v>0</v>
      </c>
      <c r="B154" s="7">
        <f>B148+10/24/60</f>
        <v>0.55555555555555547</v>
      </c>
      <c r="C154" s="6">
        <v>2</v>
      </c>
      <c r="D154" s="9" t="s">
        <v>78</v>
      </c>
      <c r="E154" s="54">
        <v>1.6851851851851852E-3</v>
      </c>
      <c r="F154" s="49">
        <v>1</v>
      </c>
      <c r="H154" s="8">
        <v>18</v>
      </c>
    </row>
    <row r="155" spans="1:8" x14ac:dyDescent="0.3">
      <c r="A155" s="5" t="s">
        <v>86</v>
      </c>
      <c r="B155" s="1" t="s">
        <v>87</v>
      </c>
      <c r="C155" s="6">
        <v>3</v>
      </c>
      <c r="D155" s="9" t="s">
        <v>22</v>
      </c>
      <c r="E155" s="54">
        <v>2.1091435185185184E-3</v>
      </c>
      <c r="F155" s="49">
        <v>4</v>
      </c>
      <c r="H155" s="8">
        <v>19</v>
      </c>
    </row>
    <row r="156" spans="1:8" x14ac:dyDescent="0.3">
      <c r="A156" s="5" t="s">
        <v>88</v>
      </c>
      <c r="B156" s="1" t="s">
        <v>203</v>
      </c>
      <c r="C156" s="6">
        <v>4</v>
      </c>
      <c r="D156" s="9" t="s">
        <v>28</v>
      </c>
      <c r="E156" s="54">
        <v>1.9228009259259259E-3</v>
      </c>
      <c r="F156" s="49">
        <v>2</v>
      </c>
      <c r="H156" s="8">
        <v>20</v>
      </c>
    </row>
    <row r="157" spans="1:8" x14ac:dyDescent="0.3">
      <c r="A157" s="11"/>
      <c r="B157" s="11"/>
      <c r="C157" s="11"/>
      <c r="D157" s="23"/>
      <c r="E157" s="52"/>
      <c r="F157" s="23"/>
    </row>
    <row r="158" spans="1:8" x14ac:dyDescent="0.3">
      <c r="A158" s="132" t="s">
        <v>104</v>
      </c>
      <c r="B158" s="133" t="s">
        <v>0</v>
      </c>
      <c r="C158" s="4" t="s">
        <v>1</v>
      </c>
      <c r="D158" s="4" t="s">
        <v>2</v>
      </c>
      <c r="E158" s="57" t="s">
        <v>0</v>
      </c>
      <c r="F158" s="58" t="s">
        <v>3</v>
      </c>
    </row>
    <row r="159" spans="1:8" x14ac:dyDescent="0.3">
      <c r="A159" s="5" t="s">
        <v>85</v>
      </c>
      <c r="B159" s="3">
        <f>B153+1</f>
        <v>25</v>
      </c>
      <c r="C159" s="6">
        <v>1</v>
      </c>
      <c r="D159" s="9"/>
      <c r="E159" s="54"/>
      <c r="F159" s="49"/>
      <c r="H159" s="8">
        <v>21</v>
      </c>
    </row>
    <row r="160" spans="1:8" x14ac:dyDescent="0.3">
      <c r="A160" s="1" t="s">
        <v>0</v>
      </c>
      <c r="B160" s="7">
        <f>B154+10/24/60</f>
        <v>0.56249999999999989</v>
      </c>
      <c r="C160" s="6">
        <v>2</v>
      </c>
      <c r="D160" s="9" t="s">
        <v>13</v>
      </c>
      <c r="E160" s="54">
        <v>2.0393518518518517E-3</v>
      </c>
      <c r="F160" s="49">
        <v>3</v>
      </c>
      <c r="H160" s="8">
        <v>22</v>
      </c>
    </row>
    <row r="161" spans="1:8" x14ac:dyDescent="0.3">
      <c r="A161" s="5" t="s">
        <v>86</v>
      </c>
      <c r="B161" s="1" t="s">
        <v>87</v>
      </c>
      <c r="C161" s="6">
        <v>3</v>
      </c>
      <c r="D161" s="9" t="s">
        <v>15</v>
      </c>
      <c r="E161" s="54">
        <v>1.6663194444444442E-3</v>
      </c>
      <c r="F161" s="49">
        <v>1</v>
      </c>
      <c r="H161" s="8">
        <v>23</v>
      </c>
    </row>
    <row r="162" spans="1:8" x14ac:dyDescent="0.3">
      <c r="A162" s="5" t="s">
        <v>88</v>
      </c>
      <c r="B162" s="1" t="s">
        <v>206</v>
      </c>
      <c r="C162" s="6">
        <v>4</v>
      </c>
      <c r="D162" s="9" t="s">
        <v>75</v>
      </c>
      <c r="E162" s="54">
        <v>1.9100694444444445E-3</v>
      </c>
      <c r="F162" s="49">
        <v>2</v>
      </c>
      <c r="H162" s="8">
        <v>24</v>
      </c>
    </row>
    <row r="163" spans="1:8" x14ac:dyDescent="0.3">
      <c r="A163" s="11"/>
      <c r="B163" s="12"/>
      <c r="C163" s="13"/>
      <c r="D163" s="15"/>
      <c r="E163" s="52"/>
      <c r="F163" s="23"/>
    </row>
    <row r="164" spans="1:8" x14ac:dyDescent="0.3">
      <c r="A164" s="132" t="s">
        <v>104</v>
      </c>
      <c r="B164" s="133" t="s">
        <v>0</v>
      </c>
      <c r="C164" s="4" t="s">
        <v>1</v>
      </c>
      <c r="D164" s="4" t="s">
        <v>2</v>
      </c>
      <c r="E164" s="57" t="s">
        <v>0</v>
      </c>
      <c r="F164" s="58" t="s">
        <v>3</v>
      </c>
    </row>
    <row r="165" spans="1:8" x14ac:dyDescent="0.3">
      <c r="A165" s="5" t="s">
        <v>85</v>
      </c>
      <c r="B165" s="3">
        <f>B159+1</f>
        <v>26</v>
      </c>
      <c r="C165" s="6">
        <v>1</v>
      </c>
      <c r="D165" s="9"/>
      <c r="E165" s="54"/>
      <c r="F165" s="49"/>
      <c r="H165" s="8">
        <v>26</v>
      </c>
    </row>
    <row r="166" spans="1:8" x14ac:dyDescent="0.3">
      <c r="A166" s="1" t="s">
        <v>0</v>
      </c>
      <c r="B166" s="7">
        <f>B160+10/24/60</f>
        <v>0.56944444444444431</v>
      </c>
      <c r="C166" s="6">
        <v>2</v>
      </c>
      <c r="D166" s="9" t="s">
        <v>9</v>
      </c>
      <c r="E166" s="54">
        <v>2.0127314814814817E-3</v>
      </c>
      <c r="F166" s="49">
        <v>2</v>
      </c>
      <c r="H166" s="8">
        <v>26</v>
      </c>
    </row>
    <row r="167" spans="1:8" x14ac:dyDescent="0.3">
      <c r="A167" s="5" t="s">
        <v>86</v>
      </c>
      <c r="B167" s="1" t="s">
        <v>87</v>
      </c>
      <c r="C167" s="6">
        <v>3</v>
      </c>
      <c r="D167" s="9" t="s">
        <v>31</v>
      </c>
      <c r="E167" s="54">
        <v>2.3950231481481483E-3</v>
      </c>
      <c r="F167" s="49">
        <v>3</v>
      </c>
      <c r="H167" s="8">
        <v>27</v>
      </c>
    </row>
    <row r="168" spans="1:8" x14ac:dyDescent="0.3">
      <c r="A168" s="5" t="s">
        <v>88</v>
      </c>
      <c r="B168" s="1" t="s">
        <v>207</v>
      </c>
      <c r="C168" s="6">
        <v>4</v>
      </c>
      <c r="D168" s="9" t="s">
        <v>74</v>
      </c>
      <c r="E168" s="54">
        <v>1.9575231481481483E-3</v>
      </c>
      <c r="F168" s="49">
        <v>1</v>
      </c>
      <c r="H168" s="8">
        <v>24</v>
      </c>
    </row>
    <row r="169" spans="1:8" x14ac:dyDescent="0.3">
      <c r="A169" s="11"/>
      <c r="B169" s="12"/>
      <c r="C169" s="13"/>
      <c r="D169" s="15"/>
      <c r="E169" s="52"/>
      <c r="F169" s="23"/>
      <c r="H169" s="8">
        <v>28</v>
      </c>
    </row>
    <row r="170" spans="1:8" x14ac:dyDescent="0.3">
      <c r="A170" s="128" t="s">
        <v>199</v>
      </c>
      <c r="B170" s="128"/>
      <c r="C170" s="128"/>
      <c r="D170" s="128"/>
      <c r="E170" s="128"/>
      <c r="F170" s="128"/>
    </row>
    <row r="171" spans="1:8" customFormat="1" ht="13.2" x14ac:dyDescent="0.25">
      <c r="E171" s="59"/>
      <c r="F171" s="60"/>
    </row>
    <row r="172" spans="1:8" x14ac:dyDescent="0.3">
      <c r="A172" s="134" t="s">
        <v>105</v>
      </c>
      <c r="B172" s="134"/>
      <c r="C172" s="33" t="s">
        <v>1</v>
      </c>
      <c r="D172" s="33" t="s">
        <v>2</v>
      </c>
      <c r="E172" s="61" t="s">
        <v>0</v>
      </c>
      <c r="F172" s="62" t="s">
        <v>3</v>
      </c>
    </row>
    <row r="173" spans="1:8" x14ac:dyDescent="0.3">
      <c r="A173" s="5" t="s">
        <v>85</v>
      </c>
      <c r="B173" s="3">
        <f>B165+1</f>
        <v>27</v>
      </c>
      <c r="C173" s="6">
        <v>1</v>
      </c>
      <c r="D173" s="9" t="s">
        <v>40</v>
      </c>
      <c r="E173" s="54">
        <v>1.7883101851851851E-3</v>
      </c>
      <c r="F173" s="49">
        <v>2</v>
      </c>
      <c r="H173" s="8">
        <v>1</v>
      </c>
    </row>
    <row r="174" spans="1:8" x14ac:dyDescent="0.3">
      <c r="A174" s="1" t="s">
        <v>0</v>
      </c>
      <c r="B174" s="7">
        <v>0.58333333333333337</v>
      </c>
      <c r="C174" s="6">
        <v>2</v>
      </c>
      <c r="D174" s="9" t="s">
        <v>44</v>
      </c>
      <c r="E174" s="54">
        <v>1.8071759259259258E-3</v>
      </c>
      <c r="F174" s="49">
        <v>3</v>
      </c>
      <c r="H174" s="8">
        <v>2</v>
      </c>
    </row>
    <row r="175" spans="1:8" x14ac:dyDescent="0.3">
      <c r="A175" s="5" t="s">
        <v>86</v>
      </c>
      <c r="B175" s="1" t="s">
        <v>6</v>
      </c>
      <c r="C175" s="6">
        <v>3</v>
      </c>
      <c r="D175" s="9" t="s">
        <v>69</v>
      </c>
      <c r="E175" s="54">
        <v>1.8645833333333333E-3</v>
      </c>
      <c r="F175" s="49">
        <v>4</v>
      </c>
      <c r="H175" s="8">
        <v>3</v>
      </c>
    </row>
    <row r="176" spans="1:8" x14ac:dyDescent="0.3">
      <c r="A176" s="5" t="s">
        <v>88</v>
      </c>
      <c r="B176" s="1" t="s">
        <v>204</v>
      </c>
      <c r="C176" s="6">
        <v>4</v>
      </c>
      <c r="D176" s="9" t="s">
        <v>50</v>
      </c>
      <c r="E176" s="54">
        <v>1.6952546296296297E-3</v>
      </c>
      <c r="F176" s="49">
        <v>1</v>
      </c>
      <c r="H176" s="8">
        <v>4</v>
      </c>
    </row>
    <row r="177" spans="1:8" x14ac:dyDescent="0.3">
      <c r="A177" s="11"/>
      <c r="B177" s="12"/>
      <c r="C177" s="13"/>
      <c r="D177" s="13"/>
      <c r="E177" s="52"/>
      <c r="F177" s="23"/>
    </row>
    <row r="178" spans="1:8" x14ac:dyDescent="0.3">
      <c r="A178" s="134" t="s">
        <v>105</v>
      </c>
      <c r="B178" s="134"/>
      <c r="C178" s="33" t="s">
        <v>1</v>
      </c>
      <c r="D178" s="33" t="s">
        <v>2</v>
      </c>
      <c r="E178" s="61" t="s">
        <v>0</v>
      </c>
      <c r="F178" s="62" t="s">
        <v>3</v>
      </c>
    </row>
    <row r="179" spans="1:8" x14ac:dyDescent="0.3">
      <c r="A179" s="5" t="s">
        <v>85</v>
      </c>
      <c r="B179" s="3">
        <f>B173+1</f>
        <v>28</v>
      </c>
      <c r="C179" s="6">
        <v>1</v>
      </c>
      <c r="D179" s="9" t="s">
        <v>64</v>
      </c>
      <c r="E179" s="54">
        <v>1.6983796296296298E-3</v>
      </c>
      <c r="F179" s="49">
        <v>1</v>
      </c>
      <c r="H179" s="8">
        <v>5</v>
      </c>
    </row>
    <row r="180" spans="1:8" x14ac:dyDescent="0.3">
      <c r="A180" s="1" t="s">
        <v>0</v>
      </c>
      <c r="B180" s="7">
        <f>B174+10/24/60</f>
        <v>0.59027777777777779</v>
      </c>
      <c r="C180" s="6">
        <v>2</v>
      </c>
      <c r="D180" s="9" t="s">
        <v>46</v>
      </c>
      <c r="E180" s="54">
        <v>1.9548611111111112E-3</v>
      </c>
      <c r="F180" s="49">
        <v>4</v>
      </c>
      <c r="H180" s="8">
        <v>6</v>
      </c>
    </row>
    <row r="181" spans="1:8" x14ac:dyDescent="0.3">
      <c r="A181" s="5" t="s">
        <v>86</v>
      </c>
      <c r="B181" s="1" t="s">
        <v>6</v>
      </c>
      <c r="C181" s="6">
        <v>3</v>
      </c>
      <c r="D181" s="9" t="s">
        <v>32</v>
      </c>
      <c r="E181" s="54">
        <v>1.8581018518518519E-3</v>
      </c>
      <c r="F181" s="49">
        <v>2</v>
      </c>
      <c r="H181" s="8">
        <v>7</v>
      </c>
    </row>
    <row r="182" spans="1:8" x14ac:dyDescent="0.3">
      <c r="A182" s="5" t="s">
        <v>88</v>
      </c>
      <c r="B182" s="1" t="s">
        <v>205</v>
      </c>
      <c r="C182" s="6">
        <v>4</v>
      </c>
      <c r="D182" s="9" t="s">
        <v>47</v>
      </c>
      <c r="E182" s="54">
        <v>1.9194444444444448E-3</v>
      </c>
      <c r="F182" s="49">
        <v>3</v>
      </c>
      <c r="H182" s="8">
        <v>8</v>
      </c>
    </row>
    <row r="183" spans="1:8" x14ac:dyDescent="0.3">
      <c r="A183" s="11"/>
      <c r="B183" s="12"/>
      <c r="C183" s="13"/>
      <c r="D183" s="13"/>
      <c r="E183" s="52"/>
      <c r="F183" s="23"/>
    </row>
    <row r="184" spans="1:8" x14ac:dyDescent="0.3">
      <c r="A184" s="134" t="s">
        <v>105</v>
      </c>
      <c r="B184" s="134"/>
      <c r="C184" s="33" t="s">
        <v>1</v>
      </c>
      <c r="D184" s="33" t="s">
        <v>2</v>
      </c>
      <c r="E184" s="61" t="s">
        <v>0</v>
      </c>
      <c r="F184" s="62" t="s">
        <v>3</v>
      </c>
    </row>
    <row r="185" spans="1:8" x14ac:dyDescent="0.3">
      <c r="A185" s="5" t="s">
        <v>85</v>
      </c>
      <c r="B185" s="3">
        <f>B179+1</f>
        <v>29</v>
      </c>
      <c r="C185" s="6">
        <v>1</v>
      </c>
      <c r="D185" s="9" t="s">
        <v>61</v>
      </c>
      <c r="E185" s="54">
        <v>1.8167824074074074E-3</v>
      </c>
      <c r="F185" s="49">
        <v>3</v>
      </c>
      <c r="H185" s="8">
        <v>9</v>
      </c>
    </row>
    <row r="186" spans="1:8" x14ac:dyDescent="0.3">
      <c r="A186" s="1" t="s">
        <v>0</v>
      </c>
      <c r="B186" s="7">
        <f>B180+10/24/60</f>
        <v>0.59722222222222221</v>
      </c>
      <c r="C186" s="6">
        <v>2</v>
      </c>
      <c r="D186" s="9" t="s">
        <v>42</v>
      </c>
      <c r="E186" s="54">
        <v>1.7685185185185184E-3</v>
      </c>
      <c r="F186" s="49">
        <v>2</v>
      </c>
      <c r="H186" s="8">
        <v>10</v>
      </c>
    </row>
    <row r="187" spans="1:8" x14ac:dyDescent="0.3">
      <c r="A187" s="5" t="s">
        <v>86</v>
      </c>
      <c r="B187" s="1" t="s">
        <v>6</v>
      </c>
      <c r="C187" s="6">
        <v>3</v>
      </c>
      <c r="D187" s="9" t="s">
        <v>38</v>
      </c>
      <c r="E187" s="54">
        <v>1.6737268518518518E-3</v>
      </c>
      <c r="F187" s="49">
        <v>1</v>
      </c>
      <c r="H187" s="8">
        <v>11</v>
      </c>
    </row>
    <row r="188" spans="1:8" x14ac:dyDescent="0.3">
      <c r="A188" s="5" t="s">
        <v>88</v>
      </c>
      <c r="B188" s="1" t="s">
        <v>208</v>
      </c>
      <c r="C188" s="6">
        <v>4</v>
      </c>
      <c r="D188" s="9" t="s">
        <v>43</v>
      </c>
      <c r="E188" s="54">
        <v>1.9163194444444445E-3</v>
      </c>
      <c r="F188" s="49">
        <v>4</v>
      </c>
      <c r="H188" s="8">
        <v>12</v>
      </c>
    </row>
    <row r="189" spans="1:8" x14ac:dyDescent="0.3">
      <c r="A189" s="11"/>
      <c r="B189" s="12"/>
      <c r="C189" s="13"/>
      <c r="D189" s="16"/>
      <c r="E189" s="52"/>
      <c r="F189" s="23"/>
    </row>
    <row r="190" spans="1:8" x14ac:dyDescent="0.3">
      <c r="A190" s="134" t="s">
        <v>105</v>
      </c>
      <c r="B190" s="134"/>
      <c r="C190" s="33" t="s">
        <v>1</v>
      </c>
      <c r="D190" s="33" t="s">
        <v>2</v>
      </c>
      <c r="E190" s="61" t="s">
        <v>0</v>
      </c>
      <c r="F190" s="62" t="s">
        <v>3</v>
      </c>
    </row>
    <row r="191" spans="1:8" x14ac:dyDescent="0.3">
      <c r="A191" s="5" t="s">
        <v>85</v>
      </c>
      <c r="B191" s="3">
        <f>B185+1</f>
        <v>30</v>
      </c>
      <c r="C191" s="6">
        <v>1</v>
      </c>
      <c r="D191" s="9" t="s">
        <v>33</v>
      </c>
      <c r="E191" s="54">
        <v>1.8506944444444445E-3</v>
      </c>
      <c r="F191" s="49">
        <v>2</v>
      </c>
      <c r="H191" s="8">
        <v>13</v>
      </c>
    </row>
    <row r="192" spans="1:8" x14ac:dyDescent="0.3">
      <c r="A192" s="1" t="s">
        <v>0</v>
      </c>
      <c r="B192" s="7">
        <f>B186+10/24/60</f>
        <v>0.60416666666666663</v>
      </c>
      <c r="C192" s="6">
        <v>2</v>
      </c>
      <c r="D192" s="9" t="s">
        <v>55</v>
      </c>
      <c r="E192" s="54">
        <v>2.3343750000000001E-3</v>
      </c>
      <c r="F192" s="49">
        <v>4</v>
      </c>
      <c r="H192" s="8">
        <v>14</v>
      </c>
    </row>
    <row r="193" spans="1:8" x14ac:dyDescent="0.3">
      <c r="A193" s="5" t="s">
        <v>86</v>
      </c>
      <c r="B193" s="1" t="s">
        <v>6</v>
      </c>
      <c r="C193" s="6">
        <v>3</v>
      </c>
      <c r="D193" s="9" t="s">
        <v>63</v>
      </c>
      <c r="E193" s="54">
        <v>2.0863425925925923E-3</v>
      </c>
      <c r="F193" s="49">
        <v>3</v>
      </c>
      <c r="H193" s="8">
        <v>15</v>
      </c>
    </row>
    <row r="194" spans="1:8" x14ac:dyDescent="0.3">
      <c r="A194" s="5" t="s">
        <v>88</v>
      </c>
      <c r="B194" s="1" t="s">
        <v>209</v>
      </c>
      <c r="C194" s="6">
        <v>4</v>
      </c>
      <c r="D194" s="9" t="s">
        <v>52</v>
      </c>
      <c r="E194" s="54">
        <v>1.8039351851851851E-3</v>
      </c>
      <c r="F194" s="49">
        <v>1</v>
      </c>
      <c r="H194" s="8">
        <v>16</v>
      </c>
    </row>
    <row r="195" spans="1:8" x14ac:dyDescent="0.3">
      <c r="A195" s="11"/>
      <c r="B195" s="12"/>
      <c r="C195" s="13"/>
      <c r="D195" s="13"/>
      <c r="E195" s="52"/>
      <c r="F195" s="23"/>
    </row>
    <row r="196" spans="1:8" x14ac:dyDescent="0.3">
      <c r="A196" s="134" t="s">
        <v>105</v>
      </c>
      <c r="B196" s="134"/>
      <c r="C196" s="33" t="s">
        <v>1</v>
      </c>
      <c r="D196" s="33" t="s">
        <v>2</v>
      </c>
      <c r="E196" s="61" t="s">
        <v>0</v>
      </c>
      <c r="F196" s="62" t="s">
        <v>3</v>
      </c>
    </row>
    <row r="197" spans="1:8" x14ac:dyDescent="0.3">
      <c r="A197" s="5" t="s">
        <v>85</v>
      </c>
      <c r="B197" s="3">
        <f>B191+1</f>
        <v>31</v>
      </c>
      <c r="C197" s="6">
        <v>1</v>
      </c>
      <c r="D197" s="9"/>
      <c r="E197" s="54"/>
      <c r="F197" s="49"/>
      <c r="H197" s="8">
        <v>17</v>
      </c>
    </row>
    <row r="198" spans="1:8" x14ac:dyDescent="0.3">
      <c r="A198" s="1" t="s">
        <v>0</v>
      </c>
      <c r="B198" s="7">
        <f>B192+10/24/60</f>
        <v>0.61111111111111105</v>
      </c>
      <c r="C198" s="6">
        <v>2</v>
      </c>
      <c r="D198" s="9" t="s">
        <v>53</v>
      </c>
      <c r="E198" s="54">
        <v>1.8812500000000001E-3</v>
      </c>
      <c r="F198" s="49">
        <v>3</v>
      </c>
      <c r="H198" s="8">
        <v>18</v>
      </c>
    </row>
    <row r="199" spans="1:8" x14ac:dyDescent="0.3">
      <c r="A199" s="5" t="s">
        <v>86</v>
      </c>
      <c r="B199" s="1" t="s">
        <v>6</v>
      </c>
      <c r="C199" s="6">
        <v>3</v>
      </c>
      <c r="D199" s="9" t="s">
        <v>45</v>
      </c>
      <c r="E199" s="54">
        <v>1.8184027777777779E-3</v>
      </c>
      <c r="F199" s="49">
        <v>2</v>
      </c>
      <c r="H199" s="8">
        <v>19</v>
      </c>
    </row>
    <row r="200" spans="1:8" x14ac:dyDescent="0.3">
      <c r="A200" s="5" t="s">
        <v>88</v>
      </c>
      <c r="B200" s="1" t="s">
        <v>210</v>
      </c>
      <c r="C200" s="6">
        <v>4</v>
      </c>
      <c r="D200" s="9" t="s">
        <v>77</v>
      </c>
      <c r="E200" s="54">
        <v>1.5769675925925927E-3</v>
      </c>
      <c r="F200" s="49">
        <v>1</v>
      </c>
      <c r="H200" s="8">
        <v>20</v>
      </c>
    </row>
    <row r="201" spans="1:8" x14ac:dyDescent="0.3">
      <c r="A201" s="11"/>
      <c r="B201" s="12"/>
      <c r="C201" s="13"/>
      <c r="D201" s="13"/>
      <c r="E201" s="52"/>
      <c r="F201" s="23"/>
    </row>
    <row r="202" spans="1:8" x14ac:dyDescent="0.3">
      <c r="A202" s="134" t="s">
        <v>105</v>
      </c>
      <c r="B202" s="134"/>
      <c r="C202" s="33" t="s">
        <v>1</v>
      </c>
      <c r="D202" s="33" t="s">
        <v>2</v>
      </c>
      <c r="E202" s="61" t="s">
        <v>0</v>
      </c>
      <c r="F202" s="62" t="s">
        <v>3</v>
      </c>
    </row>
    <row r="203" spans="1:8" x14ac:dyDescent="0.3">
      <c r="A203" s="5" t="s">
        <v>85</v>
      </c>
      <c r="B203" s="3">
        <f>B197+1</f>
        <v>32</v>
      </c>
      <c r="C203" s="6">
        <v>1</v>
      </c>
      <c r="D203" s="9" t="s">
        <v>79</v>
      </c>
      <c r="E203" s="54">
        <v>2.0532407407407405E-3</v>
      </c>
      <c r="F203" s="49">
        <v>3</v>
      </c>
      <c r="H203" s="8">
        <v>21</v>
      </c>
    </row>
    <row r="204" spans="1:8" x14ac:dyDescent="0.3">
      <c r="A204" s="1" t="s">
        <v>0</v>
      </c>
      <c r="B204" s="7">
        <f>B198+10/24/60</f>
        <v>0.61805555555555547</v>
      </c>
      <c r="C204" s="6">
        <v>2</v>
      </c>
      <c r="D204" s="9" t="s">
        <v>70</v>
      </c>
      <c r="E204" s="54">
        <v>2.0644675925925926E-3</v>
      </c>
      <c r="F204" s="49">
        <v>4</v>
      </c>
      <c r="H204" s="8">
        <v>22</v>
      </c>
    </row>
    <row r="205" spans="1:8" x14ac:dyDescent="0.3">
      <c r="A205" s="5" t="s">
        <v>86</v>
      </c>
      <c r="B205" s="1" t="s">
        <v>6</v>
      </c>
      <c r="C205" s="6">
        <v>3</v>
      </c>
      <c r="D205" s="9" t="s">
        <v>67</v>
      </c>
      <c r="E205" s="54">
        <v>1.8210648148148151E-3</v>
      </c>
      <c r="F205" s="49">
        <v>2</v>
      </c>
      <c r="H205" s="8">
        <v>23</v>
      </c>
    </row>
    <row r="206" spans="1:8" x14ac:dyDescent="0.3">
      <c r="A206" s="5" t="s">
        <v>88</v>
      </c>
      <c r="B206" s="1" t="s">
        <v>221</v>
      </c>
      <c r="C206" s="6">
        <v>4</v>
      </c>
      <c r="D206" s="9" t="s">
        <v>58</v>
      </c>
      <c r="E206" s="54">
        <v>1.5684027777777779E-3</v>
      </c>
      <c r="F206" s="49">
        <v>1</v>
      </c>
      <c r="H206" s="8">
        <v>24</v>
      </c>
    </row>
    <row r="207" spans="1:8" x14ac:dyDescent="0.3">
      <c r="A207" s="11"/>
      <c r="B207" s="12"/>
      <c r="C207" s="13"/>
      <c r="D207" s="13"/>
      <c r="E207" s="52"/>
      <c r="F207" s="23"/>
    </row>
    <row r="208" spans="1:8" x14ac:dyDescent="0.3">
      <c r="A208" s="134" t="s">
        <v>105</v>
      </c>
      <c r="B208" s="134"/>
      <c r="C208" s="33" t="s">
        <v>1</v>
      </c>
      <c r="D208" s="33" t="s">
        <v>2</v>
      </c>
      <c r="E208" s="61" t="s">
        <v>0</v>
      </c>
      <c r="F208" s="62" t="s">
        <v>3</v>
      </c>
    </row>
    <row r="209" spans="1:8" x14ac:dyDescent="0.3">
      <c r="A209" s="5" t="s">
        <v>85</v>
      </c>
      <c r="B209" s="3">
        <f>B203+1</f>
        <v>33</v>
      </c>
      <c r="C209" s="6">
        <v>1</v>
      </c>
      <c r="D209" s="9" t="s">
        <v>68</v>
      </c>
      <c r="E209" s="54">
        <v>1.7570601851851853E-3</v>
      </c>
      <c r="F209" s="49">
        <v>1</v>
      </c>
      <c r="H209" s="8">
        <v>25</v>
      </c>
    </row>
    <row r="210" spans="1:8" x14ac:dyDescent="0.3">
      <c r="A210" s="1" t="s">
        <v>0</v>
      </c>
      <c r="B210" s="7">
        <f>B204+10/24/60</f>
        <v>0.62499999999999989</v>
      </c>
      <c r="C210" s="6">
        <v>2</v>
      </c>
      <c r="D210" s="9" t="s">
        <v>57</v>
      </c>
      <c r="E210" s="54">
        <v>2.0254629629629629E-3</v>
      </c>
      <c r="F210" s="49">
        <v>4</v>
      </c>
      <c r="H210" s="8">
        <v>26</v>
      </c>
    </row>
    <row r="211" spans="1:8" x14ac:dyDescent="0.3">
      <c r="A211" s="5" t="s">
        <v>86</v>
      </c>
      <c r="B211" s="1" t="s">
        <v>6</v>
      </c>
      <c r="C211" s="6">
        <v>3</v>
      </c>
      <c r="D211" s="9" t="s">
        <v>54</v>
      </c>
      <c r="E211" s="54">
        <v>1.7906249999999999E-3</v>
      </c>
      <c r="F211" s="49">
        <v>2</v>
      </c>
      <c r="H211" s="8">
        <v>27</v>
      </c>
    </row>
    <row r="212" spans="1:8" x14ac:dyDescent="0.3">
      <c r="A212" s="5" t="s">
        <v>88</v>
      </c>
      <c r="B212" s="1" t="s">
        <v>204</v>
      </c>
      <c r="C212" s="6">
        <v>4</v>
      </c>
      <c r="D212" s="9" t="s">
        <v>34</v>
      </c>
      <c r="E212" s="54">
        <v>1.8010416666666667E-3</v>
      </c>
      <c r="F212" s="49">
        <v>3</v>
      </c>
      <c r="H212" s="8">
        <v>28</v>
      </c>
    </row>
    <row r="213" spans="1:8" x14ac:dyDescent="0.3">
      <c r="A213" s="11"/>
      <c r="B213" s="12"/>
      <c r="C213" s="13"/>
      <c r="D213" s="13"/>
      <c r="E213" s="52"/>
      <c r="F213" s="23"/>
    </row>
    <row r="214" spans="1:8" x14ac:dyDescent="0.3">
      <c r="A214" s="134" t="s">
        <v>105</v>
      </c>
      <c r="B214" s="134"/>
      <c r="C214" s="33" t="s">
        <v>1</v>
      </c>
      <c r="D214" s="33" t="s">
        <v>2</v>
      </c>
      <c r="E214" s="61" t="s">
        <v>0</v>
      </c>
      <c r="F214" s="62" t="s">
        <v>3</v>
      </c>
    </row>
    <row r="215" spans="1:8" x14ac:dyDescent="0.3">
      <c r="A215" s="5" t="s">
        <v>85</v>
      </c>
      <c r="B215" s="3">
        <f>B209+1</f>
        <v>34</v>
      </c>
      <c r="C215" s="6">
        <v>1</v>
      </c>
      <c r="D215" s="9" t="s">
        <v>56</v>
      </c>
      <c r="E215" s="54">
        <v>1.8476851851851851E-3</v>
      </c>
      <c r="F215" s="49">
        <v>3</v>
      </c>
      <c r="H215" s="8">
        <v>29</v>
      </c>
    </row>
    <row r="216" spans="1:8" x14ac:dyDescent="0.3">
      <c r="A216" s="1" t="s">
        <v>0</v>
      </c>
      <c r="B216" s="7">
        <f>B210+10/24/60</f>
        <v>0.63194444444444431</v>
      </c>
      <c r="C216" s="6">
        <v>2</v>
      </c>
      <c r="D216" s="9" t="s">
        <v>41</v>
      </c>
      <c r="E216" s="54">
        <v>1.5935185185185184E-3</v>
      </c>
      <c r="F216" s="49">
        <v>1</v>
      </c>
      <c r="H216" s="8">
        <v>30</v>
      </c>
    </row>
    <row r="217" spans="1:8" x14ac:dyDescent="0.3">
      <c r="A217" s="5" t="s">
        <v>86</v>
      </c>
      <c r="B217" s="1" t="s">
        <v>6</v>
      </c>
      <c r="C217" s="6">
        <v>3</v>
      </c>
      <c r="D217" s="9" t="s">
        <v>59</v>
      </c>
      <c r="E217" s="54">
        <v>1.8195601851851851E-3</v>
      </c>
      <c r="F217" s="49">
        <v>2</v>
      </c>
      <c r="H217" s="8">
        <v>31</v>
      </c>
    </row>
    <row r="218" spans="1:8" x14ac:dyDescent="0.3">
      <c r="A218" s="5" t="s">
        <v>88</v>
      </c>
      <c r="B218" s="1" t="s">
        <v>222</v>
      </c>
      <c r="C218" s="6">
        <v>4</v>
      </c>
      <c r="D218" s="9" t="s">
        <v>51</v>
      </c>
      <c r="E218" s="54">
        <v>1.9653935185185187E-3</v>
      </c>
      <c r="F218" s="49">
        <v>4</v>
      </c>
      <c r="H218" s="8">
        <v>32</v>
      </c>
    </row>
    <row r="219" spans="1:8" x14ac:dyDescent="0.3">
      <c r="A219" s="11"/>
      <c r="B219" s="12"/>
      <c r="C219" s="13"/>
      <c r="D219" s="13"/>
      <c r="E219" s="52"/>
      <c r="F219" s="23"/>
    </row>
    <row r="220" spans="1:8" x14ac:dyDescent="0.3">
      <c r="A220" s="134" t="s">
        <v>105</v>
      </c>
      <c r="B220" s="134"/>
      <c r="C220" s="33" t="s">
        <v>1</v>
      </c>
      <c r="D220" s="33" t="s">
        <v>2</v>
      </c>
      <c r="E220" s="61" t="s">
        <v>0</v>
      </c>
      <c r="F220" s="62" t="s">
        <v>3</v>
      </c>
    </row>
    <row r="221" spans="1:8" x14ac:dyDescent="0.3">
      <c r="A221" s="5" t="s">
        <v>85</v>
      </c>
      <c r="B221" s="3">
        <f>B215+1</f>
        <v>35</v>
      </c>
      <c r="C221" s="6">
        <v>1</v>
      </c>
      <c r="D221" s="9"/>
      <c r="E221" s="54"/>
      <c r="F221" s="49"/>
      <c r="H221" s="8">
        <v>33</v>
      </c>
    </row>
    <row r="222" spans="1:8" x14ac:dyDescent="0.3">
      <c r="A222" s="1" t="s">
        <v>0</v>
      </c>
      <c r="B222" s="7">
        <f>B216+10/24/60</f>
        <v>0.63888888888888873</v>
      </c>
      <c r="C222" s="6">
        <v>2</v>
      </c>
      <c r="D222" s="9" t="s">
        <v>62</v>
      </c>
      <c r="E222" s="54">
        <v>1.9390046296296297E-3</v>
      </c>
      <c r="F222" s="49">
        <v>2</v>
      </c>
      <c r="H222" s="8">
        <v>34</v>
      </c>
    </row>
    <row r="223" spans="1:8" x14ac:dyDescent="0.3">
      <c r="A223" s="5" t="s">
        <v>86</v>
      </c>
      <c r="B223" s="1" t="s">
        <v>6</v>
      </c>
      <c r="C223" s="6">
        <v>3</v>
      </c>
      <c r="D223" s="9" t="s">
        <v>48</v>
      </c>
      <c r="E223" s="54">
        <v>2.1913194444444445E-3</v>
      </c>
      <c r="F223" s="49">
        <v>3</v>
      </c>
      <c r="H223" s="8">
        <v>35</v>
      </c>
    </row>
    <row r="224" spans="1:8" x14ac:dyDescent="0.3">
      <c r="A224" s="5" t="s">
        <v>88</v>
      </c>
      <c r="B224" s="1" t="s">
        <v>205</v>
      </c>
      <c r="C224" s="6">
        <v>4</v>
      </c>
      <c r="D224" s="9" t="s">
        <v>39</v>
      </c>
      <c r="E224" s="54">
        <v>1.8723379629629628E-3</v>
      </c>
      <c r="F224" s="49">
        <v>1</v>
      </c>
      <c r="H224" s="8">
        <v>36</v>
      </c>
    </row>
    <row r="225" spans="1:8" x14ac:dyDescent="0.3">
      <c r="A225" s="11"/>
      <c r="B225" s="12"/>
      <c r="C225" s="13"/>
      <c r="D225" s="13"/>
      <c r="E225" s="52"/>
      <c r="F225" s="23"/>
    </row>
    <row r="226" spans="1:8" x14ac:dyDescent="0.3">
      <c r="A226" s="134" t="s">
        <v>105</v>
      </c>
      <c r="B226" s="134"/>
      <c r="C226" s="33" t="s">
        <v>1</v>
      </c>
      <c r="D226" s="33" t="s">
        <v>2</v>
      </c>
      <c r="E226" s="61" t="s">
        <v>0</v>
      </c>
      <c r="F226" s="62" t="s">
        <v>3</v>
      </c>
    </row>
    <row r="227" spans="1:8" x14ac:dyDescent="0.3">
      <c r="A227" s="5" t="s">
        <v>85</v>
      </c>
      <c r="B227" s="3">
        <f>B221+1</f>
        <v>36</v>
      </c>
      <c r="C227" s="6">
        <v>1</v>
      </c>
      <c r="D227" s="9" t="s">
        <v>37</v>
      </c>
      <c r="E227" s="54">
        <v>1.9445601851851852E-3</v>
      </c>
      <c r="F227" s="49">
        <v>4</v>
      </c>
      <c r="H227" s="8">
        <v>37</v>
      </c>
    </row>
    <row r="228" spans="1:8" x14ac:dyDescent="0.3">
      <c r="A228" s="1" t="s">
        <v>0</v>
      </c>
      <c r="B228" s="7">
        <f>B222+10/24/60</f>
        <v>0.64583333333333315</v>
      </c>
      <c r="C228" s="6">
        <v>2</v>
      </c>
      <c r="D228" s="9" t="s">
        <v>60</v>
      </c>
      <c r="E228" s="54">
        <v>1.7030092592592591E-3</v>
      </c>
      <c r="F228" s="49">
        <v>1</v>
      </c>
      <c r="H228" s="8">
        <v>38</v>
      </c>
    </row>
    <row r="229" spans="1:8" x14ac:dyDescent="0.3">
      <c r="A229" s="5" t="s">
        <v>86</v>
      </c>
      <c r="B229" s="1" t="s">
        <v>6</v>
      </c>
      <c r="C229" s="6">
        <v>3</v>
      </c>
      <c r="D229" s="9" t="s">
        <v>35</v>
      </c>
      <c r="E229" s="54">
        <v>1.8491898148148148E-3</v>
      </c>
      <c r="F229" s="49">
        <v>2</v>
      </c>
      <c r="H229" s="8">
        <v>39</v>
      </c>
    </row>
    <row r="230" spans="1:8" x14ac:dyDescent="0.3">
      <c r="A230" s="5" t="s">
        <v>88</v>
      </c>
      <c r="B230" s="1" t="s">
        <v>223</v>
      </c>
      <c r="C230" s="6">
        <v>4</v>
      </c>
      <c r="D230" s="9" t="s">
        <v>66</v>
      </c>
      <c r="E230" s="54">
        <v>1.8653935185185186E-3</v>
      </c>
      <c r="F230" s="49">
        <v>3</v>
      </c>
      <c r="H230" s="8">
        <v>40</v>
      </c>
    </row>
    <row r="231" spans="1:8" x14ac:dyDescent="0.3">
      <c r="A231" s="11"/>
      <c r="B231" s="12"/>
      <c r="C231" s="13"/>
      <c r="D231" s="13"/>
      <c r="E231" s="52"/>
      <c r="F231" s="23"/>
    </row>
    <row r="232" spans="1:8" x14ac:dyDescent="0.3">
      <c r="A232" s="134" t="s">
        <v>105</v>
      </c>
      <c r="B232" s="134"/>
      <c r="C232" s="33" t="s">
        <v>1</v>
      </c>
      <c r="D232" s="33" t="s">
        <v>2</v>
      </c>
      <c r="E232" s="61" t="s">
        <v>0</v>
      </c>
      <c r="F232" s="62" t="s">
        <v>3</v>
      </c>
    </row>
    <row r="233" spans="1:8" x14ac:dyDescent="0.3">
      <c r="A233" s="5" t="s">
        <v>85</v>
      </c>
      <c r="B233" s="3">
        <f>B227+1</f>
        <v>37</v>
      </c>
      <c r="C233" s="6">
        <v>1</v>
      </c>
      <c r="D233" s="9"/>
      <c r="E233" s="54"/>
      <c r="F233" s="49"/>
      <c r="H233" s="8">
        <v>41</v>
      </c>
    </row>
    <row r="234" spans="1:8" x14ac:dyDescent="0.3">
      <c r="A234" s="1" t="s">
        <v>0</v>
      </c>
      <c r="B234" s="7">
        <f>B228+10/24/60</f>
        <v>0.65277777777777757</v>
      </c>
      <c r="C234" s="6">
        <v>2</v>
      </c>
      <c r="D234" s="9" t="s">
        <v>65</v>
      </c>
      <c r="E234" s="54">
        <v>1.7337962962962964E-3</v>
      </c>
      <c r="F234" s="49">
        <v>2</v>
      </c>
      <c r="H234" s="8">
        <v>42</v>
      </c>
    </row>
    <row r="235" spans="1:8" x14ac:dyDescent="0.3">
      <c r="A235" s="5" t="s">
        <v>86</v>
      </c>
      <c r="B235" s="1" t="s">
        <v>6</v>
      </c>
      <c r="C235" s="6">
        <v>3</v>
      </c>
      <c r="D235" s="9" t="s">
        <v>36</v>
      </c>
      <c r="E235" s="54">
        <v>1.5787037037037037E-3</v>
      </c>
      <c r="F235" s="49">
        <v>1</v>
      </c>
      <c r="H235" s="8">
        <v>43</v>
      </c>
    </row>
    <row r="236" spans="1:8" x14ac:dyDescent="0.3">
      <c r="A236" s="5" t="s">
        <v>88</v>
      </c>
      <c r="B236" s="1" t="s">
        <v>225</v>
      </c>
      <c r="C236" s="6">
        <v>4</v>
      </c>
      <c r="D236" s="9" t="s">
        <v>49</v>
      </c>
      <c r="E236" s="54">
        <v>1.8537037037037038E-3</v>
      </c>
      <c r="F236" s="49">
        <v>3</v>
      </c>
      <c r="H236" s="8">
        <v>44</v>
      </c>
    </row>
    <row r="237" spans="1:8" x14ac:dyDescent="0.3">
      <c r="A237" s="11"/>
      <c r="B237" s="12"/>
      <c r="C237" s="13"/>
      <c r="D237" s="13"/>
      <c r="E237" s="52"/>
      <c r="F237" s="23"/>
    </row>
    <row r="238" spans="1:8" ht="15.6" customHeight="1" x14ac:dyDescent="0.3">
      <c r="A238" s="143" t="s">
        <v>96</v>
      </c>
      <c r="B238" s="143"/>
      <c r="C238" s="46" t="s">
        <v>1</v>
      </c>
      <c r="D238" s="46" t="s">
        <v>2</v>
      </c>
      <c r="E238" s="65" t="s">
        <v>0</v>
      </c>
      <c r="F238" s="66" t="s">
        <v>3</v>
      </c>
    </row>
    <row r="239" spans="1:8" x14ac:dyDescent="0.3">
      <c r="A239" s="5" t="s">
        <v>85</v>
      </c>
      <c r="B239" s="3">
        <f>B233+1</f>
        <v>38</v>
      </c>
      <c r="C239" s="6">
        <v>1</v>
      </c>
      <c r="D239" s="9"/>
      <c r="E239" s="54"/>
      <c r="F239" s="49"/>
    </row>
    <row r="240" spans="1:8" x14ac:dyDescent="0.3">
      <c r="A240" s="1" t="s">
        <v>0</v>
      </c>
      <c r="B240" s="7">
        <v>0.66319444444444442</v>
      </c>
      <c r="C240" s="6">
        <v>2</v>
      </c>
      <c r="D240" s="9" t="s">
        <v>84</v>
      </c>
      <c r="E240" s="54">
        <v>2.0692129629629632E-3</v>
      </c>
      <c r="F240" s="49">
        <v>2</v>
      </c>
    </row>
    <row r="241" spans="1:6" x14ac:dyDescent="0.3">
      <c r="A241" s="5" t="s">
        <v>86</v>
      </c>
      <c r="B241" s="1" t="s">
        <v>91</v>
      </c>
      <c r="C241" s="6">
        <v>3</v>
      </c>
      <c r="D241" s="9" t="s">
        <v>69</v>
      </c>
      <c r="E241" s="54">
        <v>1.9041666666666666E-3</v>
      </c>
      <c r="F241" s="49">
        <v>1</v>
      </c>
    </row>
    <row r="242" spans="1:6" x14ac:dyDescent="0.3">
      <c r="A242" s="5" t="s">
        <v>88</v>
      </c>
      <c r="B242" s="1" t="s">
        <v>224</v>
      </c>
      <c r="C242" s="6">
        <v>4</v>
      </c>
      <c r="D242" s="9"/>
      <c r="E242" s="54"/>
      <c r="F242" s="49"/>
    </row>
    <row r="243" spans="1:6" x14ac:dyDescent="0.3">
      <c r="C243" s="13"/>
      <c r="D243" s="13"/>
      <c r="E243" s="52"/>
      <c r="F243" s="23"/>
    </row>
    <row r="244" spans="1:6" ht="15.6" customHeight="1" x14ac:dyDescent="0.3">
      <c r="A244" s="143" t="s">
        <v>97</v>
      </c>
      <c r="B244" s="143" t="s">
        <v>0</v>
      </c>
      <c r="C244" s="46" t="s">
        <v>1</v>
      </c>
      <c r="D244" s="46" t="s">
        <v>2</v>
      </c>
      <c r="E244" s="65" t="s">
        <v>0</v>
      </c>
      <c r="F244" s="66" t="s">
        <v>3</v>
      </c>
    </row>
    <row r="245" spans="1:6" x14ac:dyDescent="0.3">
      <c r="A245" s="5" t="s">
        <v>85</v>
      </c>
      <c r="B245" s="3">
        <f>B239+1</f>
        <v>39</v>
      </c>
      <c r="C245" s="6">
        <v>1</v>
      </c>
      <c r="D245" s="9"/>
      <c r="E245" s="54"/>
      <c r="F245" s="49"/>
    </row>
    <row r="246" spans="1:6" x14ac:dyDescent="0.3">
      <c r="A246" s="1" t="s">
        <v>0</v>
      </c>
      <c r="B246" s="7">
        <f>B240+10/24/60</f>
        <v>0.67013888888888884</v>
      </c>
      <c r="C246" s="6">
        <v>2</v>
      </c>
      <c r="D246" s="9" t="s">
        <v>83</v>
      </c>
      <c r="E246" s="54">
        <v>1.6788194444444444E-3</v>
      </c>
      <c r="F246" s="49">
        <v>2</v>
      </c>
    </row>
    <row r="247" spans="1:6" ht="15.6" customHeight="1" x14ac:dyDescent="0.3">
      <c r="A247" s="5" t="s">
        <v>93</v>
      </c>
      <c r="B247" s="1"/>
      <c r="C247" s="6">
        <v>3</v>
      </c>
      <c r="D247" s="9" t="s">
        <v>7</v>
      </c>
      <c r="E247" s="54">
        <v>2.0247685185185186E-3</v>
      </c>
      <c r="F247" s="49">
        <v>3</v>
      </c>
    </row>
    <row r="248" spans="1:6" ht="15.6" customHeight="1" x14ac:dyDescent="0.3">
      <c r="A248" s="5" t="s">
        <v>98</v>
      </c>
      <c r="B248" s="1"/>
      <c r="C248" s="6">
        <v>4</v>
      </c>
      <c r="D248" s="9" t="s">
        <v>241</v>
      </c>
      <c r="E248" s="54">
        <v>1.6317129629629631E-3</v>
      </c>
      <c r="F248" s="49">
        <v>1</v>
      </c>
    </row>
    <row r="249" spans="1:6" customFormat="1" ht="13.2" x14ac:dyDescent="0.25">
      <c r="E249" s="59"/>
      <c r="F249" s="60"/>
    </row>
    <row r="250" spans="1:6" x14ac:dyDescent="0.3">
      <c r="A250" s="128" t="s">
        <v>110</v>
      </c>
      <c r="B250" s="128"/>
      <c r="C250" s="128"/>
      <c r="D250" s="128"/>
      <c r="E250" s="128"/>
      <c r="F250" s="128"/>
    </row>
    <row r="251" spans="1:6" customFormat="1" ht="13.2" x14ac:dyDescent="0.25">
      <c r="E251" s="59"/>
      <c r="F251" s="60"/>
    </row>
    <row r="252" spans="1:6" s="27" customFormat="1" x14ac:dyDescent="0.3">
      <c r="A252" s="143" t="s">
        <v>101</v>
      </c>
      <c r="B252" s="143"/>
      <c r="C252" s="46" t="s">
        <v>5</v>
      </c>
      <c r="D252" s="46" t="s">
        <v>2</v>
      </c>
      <c r="E252" s="65" t="s">
        <v>0</v>
      </c>
      <c r="F252" s="66" t="s">
        <v>3</v>
      </c>
    </row>
    <row r="253" spans="1:6" s="27" customFormat="1" x14ac:dyDescent="0.3">
      <c r="A253" s="5" t="s">
        <v>85</v>
      </c>
      <c r="B253" s="3">
        <f>B245+1</f>
        <v>40</v>
      </c>
      <c r="C253" s="24">
        <v>1</v>
      </c>
      <c r="D253" s="28" t="s">
        <v>10</v>
      </c>
      <c r="E253" s="54">
        <v>8.4837962962962966E-3</v>
      </c>
      <c r="F253" s="49">
        <v>7</v>
      </c>
    </row>
    <row r="254" spans="1:6" s="27" customFormat="1" x14ac:dyDescent="0.3">
      <c r="A254" s="1" t="s">
        <v>0</v>
      </c>
      <c r="B254" s="7">
        <v>0.6875</v>
      </c>
      <c r="C254" s="24">
        <v>2</v>
      </c>
      <c r="D254" s="1" t="s">
        <v>74</v>
      </c>
      <c r="E254" s="54">
        <v>8.6557870370370365E-3</v>
      </c>
      <c r="F254" s="49">
        <v>8</v>
      </c>
    </row>
    <row r="255" spans="1:6" s="27" customFormat="1" ht="15.6" customHeight="1" x14ac:dyDescent="0.3">
      <c r="A255" s="142" t="s">
        <v>93</v>
      </c>
      <c r="B255" s="142"/>
      <c r="C255" s="24">
        <v>3</v>
      </c>
      <c r="D255" s="76" t="s">
        <v>16</v>
      </c>
      <c r="E255" s="54">
        <v>8.133796296296297E-3</v>
      </c>
      <c r="F255" s="49">
        <v>6</v>
      </c>
    </row>
    <row r="256" spans="1:6" s="27" customFormat="1" ht="15.6" customHeight="1" x14ac:dyDescent="0.3">
      <c r="A256" s="142"/>
      <c r="B256" s="142"/>
      <c r="C256" s="24">
        <v>4</v>
      </c>
      <c r="D256" s="1" t="s">
        <v>64</v>
      </c>
      <c r="E256" s="54">
        <v>7.7975694444444438E-3</v>
      </c>
      <c r="F256" s="49">
        <v>5</v>
      </c>
    </row>
    <row r="257" spans="1:6" s="27" customFormat="1" x14ac:dyDescent="0.3">
      <c r="A257" s="142" t="s">
        <v>106</v>
      </c>
      <c r="B257" s="142"/>
      <c r="C257" s="10">
        <v>1</v>
      </c>
      <c r="D257" s="1" t="s">
        <v>83</v>
      </c>
      <c r="E257" s="54">
        <v>7.0783564814814815E-3</v>
      </c>
      <c r="F257" s="49">
        <v>3</v>
      </c>
    </row>
    <row r="258" spans="1:6" s="27" customFormat="1" ht="15.6" customHeight="1" x14ac:dyDescent="0.3">
      <c r="A258" s="142"/>
      <c r="B258" s="142"/>
      <c r="C258" s="10">
        <v>2</v>
      </c>
      <c r="D258" s="1" t="s">
        <v>76</v>
      </c>
      <c r="E258" s="54">
        <v>7.3831018518518516E-3</v>
      </c>
      <c r="F258" s="49">
        <v>4</v>
      </c>
    </row>
    <row r="259" spans="1:6" s="27" customFormat="1" x14ac:dyDescent="0.3">
      <c r="A259" s="142" t="s">
        <v>109</v>
      </c>
      <c r="B259" s="142"/>
      <c r="C259" s="10">
        <v>3</v>
      </c>
      <c r="D259" s="1" t="s">
        <v>77</v>
      </c>
      <c r="E259" s="54">
        <v>6.9482638888888884E-3</v>
      </c>
      <c r="F259" s="49">
        <v>2</v>
      </c>
    </row>
    <row r="260" spans="1:6" s="27" customFormat="1" x14ac:dyDescent="0.3">
      <c r="A260" s="142"/>
      <c r="B260" s="142"/>
      <c r="C260" s="10">
        <v>4</v>
      </c>
      <c r="D260" s="48" t="s">
        <v>58</v>
      </c>
      <c r="E260" s="54">
        <v>6.8363425925925926E-3</v>
      </c>
      <c r="F260" s="49">
        <v>1</v>
      </c>
    </row>
    <row r="261" spans="1:6" s="27" customFormat="1" hidden="1" x14ac:dyDescent="0.3">
      <c r="A261" s="141" t="s">
        <v>108</v>
      </c>
      <c r="B261" s="141"/>
      <c r="C261" s="6"/>
      <c r="D261" s="1" t="s">
        <v>81</v>
      </c>
      <c r="E261" s="54"/>
      <c r="F261" s="49"/>
    </row>
    <row r="262" spans="1:6" s="27" customFormat="1" hidden="1" x14ac:dyDescent="0.3">
      <c r="A262" s="141"/>
      <c r="B262" s="141"/>
      <c r="C262" s="6"/>
      <c r="D262" s="1" t="s">
        <v>82</v>
      </c>
      <c r="E262" s="54"/>
      <c r="F262" s="49"/>
    </row>
  </sheetData>
  <sortState ref="D253:F260">
    <sortCondition descending="1" ref="F253:F260"/>
  </sortState>
  <mergeCells count="56">
    <mergeCell ref="A261:B262"/>
    <mergeCell ref="A259:B260"/>
    <mergeCell ref="A257:B258"/>
    <mergeCell ref="A255:B256"/>
    <mergeCell ref="A123:F123"/>
    <mergeCell ref="A252:B252"/>
    <mergeCell ref="A220:B220"/>
    <mergeCell ref="A226:B226"/>
    <mergeCell ref="A232:B232"/>
    <mergeCell ref="A238:B238"/>
    <mergeCell ref="A244:B244"/>
    <mergeCell ref="A190:B190"/>
    <mergeCell ref="A196:B196"/>
    <mergeCell ref="A202:B202"/>
    <mergeCell ref="A208:B208"/>
    <mergeCell ref="A214:B214"/>
    <mergeCell ref="A158:B158"/>
    <mergeCell ref="A164:B164"/>
    <mergeCell ref="A172:B172"/>
    <mergeCell ref="A178:B178"/>
    <mergeCell ref="A184:B184"/>
    <mergeCell ref="A128:B128"/>
    <mergeCell ref="A134:B134"/>
    <mergeCell ref="A140:B140"/>
    <mergeCell ref="A146:B146"/>
    <mergeCell ref="A152:B152"/>
    <mergeCell ref="A77:B77"/>
    <mergeCell ref="A113:B113"/>
    <mergeCell ref="A120:F120"/>
    <mergeCell ref="A118:B119"/>
    <mergeCell ref="A83:B83"/>
    <mergeCell ref="A89:B89"/>
    <mergeCell ref="A95:B95"/>
    <mergeCell ref="A101:B101"/>
    <mergeCell ref="A107:B107"/>
    <mergeCell ref="A47:B47"/>
    <mergeCell ref="A53:B53"/>
    <mergeCell ref="A59:B59"/>
    <mergeCell ref="A65:B65"/>
    <mergeCell ref="A71:B71"/>
    <mergeCell ref="A126:F126"/>
    <mergeCell ref="A250:F250"/>
    <mergeCell ref="A1:F1"/>
    <mergeCell ref="A45:F45"/>
    <mergeCell ref="A122:F122"/>
    <mergeCell ref="A125:F125"/>
    <mergeCell ref="A2:F2"/>
    <mergeCell ref="A127:F127"/>
    <mergeCell ref="A170:F170"/>
    <mergeCell ref="A3:B3"/>
    <mergeCell ref="A9:B9"/>
    <mergeCell ref="A15:B15"/>
    <mergeCell ref="A21:B21"/>
    <mergeCell ref="A27:B27"/>
    <mergeCell ref="A33:B33"/>
    <mergeCell ref="A39:B39"/>
  </mergeCells>
  <printOptions horizontalCentered="1"/>
  <pageMargins left="0.7" right="0.7" top="0.75" bottom="0.75" header="0.3" footer="0.3"/>
  <pageSetup fitToHeight="4" orientation="portrait" useFirstPageNumber="1" horizontalDpi="4294967293" r:id="rId1"/>
  <headerFooter>
    <oddHeader>&amp;CATB Financial Lethbridge Rotary Dragon Boat Festival
Race Card for Saturday, June 24, 2017</oddHeader>
    <oddFooter>&amp;LPrinted at &amp;T on &amp;D&amp;C&amp;F - &amp;A&amp;RPage &amp;P of &amp;N</oddFooter>
  </headerFooter>
  <rowBreaks count="3" manualBreakCount="3">
    <brk id="46" max="5" man="1"/>
    <brk id="126" max="5" man="1"/>
    <brk id="171" max="5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workbookViewId="0"/>
  </sheetViews>
  <sheetFormatPr defaultRowHeight="13.2" x14ac:dyDescent="0.25"/>
  <cols>
    <col min="1" max="1" width="5.109375" bestFit="1" customWidth="1"/>
    <col min="2" max="2" width="41.21875" bestFit="1" customWidth="1"/>
    <col min="3" max="5" width="9.33203125" style="69" customWidth="1"/>
  </cols>
  <sheetData>
    <row r="1" spans="1:6" s="74" customFormat="1" x14ac:dyDescent="0.25">
      <c r="A1" s="74" t="s">
        <v>5</v>
      </c>
      <c r="B1" s="74" t="s">
        <v>2</v>
      </c>
      <c r="C1" s="75" t="s">
        <v>242</v>
      </c>
      <c r="D1" s="75" t="s">
        <v>243</v>
      </c>
      <c r="E1" s="75" t="s">
        <v>0</v>
      </c>
      <c r="F1" s="74" t="s">
        <v>240</v>
      </c>
    </row>
    <row r="2" spans="1:6" x14ac:dyDescent="0.25">
      <c r="A2" s="72">
        <v>1</v>
      </c>
      <c r="B2" t="s">
        <v>58</v>
      </c>
      <c r="C2" s="69">
        <v>8.1412037037037043E-4</v>
      </c>
      <c r="D2" s="69">
        <v>7.6504629629629631E-3</v>
      </c>
      <c r="E2" s="69">
        <v>6.8363425925925926E-3</v>
      </c>
      <c r="F2">
        <v>1</v>
      </c>
    </row>
    <row r="3" spans="1:6" x14ac:dyDescent="0.25">
      <c r="A3" s="72">
        <v>2</v>
      </c>
      <c r="B3" t="s">
        <v>77</v>
      </c>
      <c r="C3" s="69">
        <v>7.1377314814814817E-4</v>
      </c>
      <c r="D3" s="69">
        <v>7.6620370370370366E-3</v>
      </c>
      <c r="E3" s="69">
        <v>6.9482638888888884E-3</v>
      </c>
      <c r="F3">
        <v>2</v>
      </c>
    </row>
    <row r="4" spans="1:6" x14ac:dyDescent="0.25">
      <c r="A4" s="72">
        <v>3</v>
      </c>
      <c r="B4" t="s">
        <v>107</v>
      </c>
      <c r="C4" s="69">
        <v>4.7951388888888891E-4</v>
      </c>
      <c r="D4" s="69">
        <v>7.5578703703703702E-3</v>
      </c>
      <c r="E4" s="69">
        <v>7.0783564814814815E-3</v>
      </c>
      <c r="F4">
        <v>3</v>
      </c>
    </row>
    <row r="5" spans="1:6" x14ac:dyDescent="0.25">
      <c r="A5" s="72">
        <v>4</v>
      </c>
      <c r="B5" t="s">
        <v>76</v>
      </c>
      <c r="C5" s="69">
        <v>5.9143518518518518E-4</v>
      </c>
      <c r="D5" s="69">
        <v>7.9745370370370369E-3</v>
      </c>
      <c r="E5" s="69">
        <v>7.3831018518518516E-3</v>
      </c>
      <c r="F5">
        <v>4</v>
      </c>
    </row>
    <row r="6" spans="1:6" x14ac:dyDescent="0.25">
      <c r="A6" s="73">
        <v>1</v>
      </c>
      <c r="B6" t="s">
        <v>64</v>
      </c>
      <c r="C6" s="69">
        <v>3.505787037037037E-4</v>
      </c>
      <c r="D6" s="69">
        <v>8.1481481481481474E-3</v>
      </c>
      <c r="E6" s="69">
        <v>7.7975694444444438E-3</v>
      </c>
      <c r="F6">
        <v>5</v>
      </c>
    </row>
    <row r="7" spans="1:6" x14ac:dyDescent="0.25">
      <c r="A7" s="73">
        <v>2</v>
      </c>
      <c r="B7" t="s">
        <v>16</v>
      </c>
      <c r="C7" s="69">
        <v>2.3425925925925925E-4</v>
      </c>
      <c r="D7" s="69">
        <v>8.3680555555555557E-3</v>
      </c>
      <c r="E7" s="69">
        <v>8.133796296296297E-3</v>
      </c>
      <c r="F7">
        <v>6</v>
      </c>
    </row>
    <row r="8" spans="1:6" x14ac:dyDescent="0.25">
      <c r="A8" s="73">
        <v>3</v>
      </c>
      <c r="B8" t="s">
        <v>10</v>
      </c>
      <c r="C8" s="69">
        <v>0</v>
      </c>
      <c r="D8" s="69">
        <v>8.4837962962962966E-3</v>
      </c>
      <c r="E8" s="69">
        <v>8.4837962962962966E-3</v>
      </c>
      <c r="F8">
        <v>7</v>
      </c>
    </row>
    <row r="9" spans="1:6" x14ac:dyDescent="0.25">
      <c r="A9" s="73">
        <v>4</v>
      </c>
      <c r="B9" t="s">
        <v>80</v>
      </c>
      <c r="C9" s="69">
        <v>1.1863425925925926E-4</v>
      </c>
      <c r="D9" s="69">
        <v>8.7744212962962958E-3</v>
      </c>
      <c r="E9" s="69">
        <v>8.6557870370370365E-3</v>
      </c>
      <c r="F9">
        <v>8</v>
      </c>
    </row>
  </sheetData>
  <sortState ref="B2:F9">
    <sortCondition ref="E2:E9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7"/>
  <sheetViews>
    <sheetView topLeftCell="A32" workbookViewId="0"/>
  </sheetViews>
  <sheetFormatPr defaultRowHeight="13.2" x14ac:dyDescent="0.25"/>
  <cols>
    <col min="1" max="1" width="9.44140625" style="71" bestFit="1" customWidth="1"/>
    <col min="2" max="2" width="11" style="71" bestFit="1" customWidth="1"/>
    <col min="3" max="3" width="38.33203125" style="47" bestFit="1" customWidth="1"/>
    <col min="4" max="4" width="6.77734375" style="77" bestFit="1" customWidth="1"/>
    <col min="5" max="5" width="7.33203125" style="47" bestFit="1" customWidth="1"/>
    <col min="6" max="8" width="8.109375" style="69" bestFit="1" customWidth="1"/>
    <col min="9" max="16384" width="8.88671875" style="47"/>
  </cols>
  <sheetData>
    <row r="1" spans="1:9" s="67" customFormat="1" x14ac:dyDescent="0.25">
      <c r="A1" s="70" t="s">
        <v>244</v>
      </c>
      <c r="B1" s="70" t="s">
        <v>245</v>
      </c>
      <c r="C1" s="67" t="s">
        <v>2</v>
      </c>
      <c r="D1" s="67" t="s">
        <v>252</v>
      </c>
      <c r="E1" s="67" t="s">
        <v>248</v>
      </c>
      <c r="F1" s="68" t="s">
        <v>246</v>
      </c>
      <c r="G1" s="68" t="s">
        <v>247</v>
      </c>
      <c r="H1" s="68" t="s">
        <v>238</v>
      </c>
    </row>
    <row r="2" spans="1:9" x14ac:dyDescent="0.25">
      <c r="A2" s="71">
        <v>1</v>
      </c>
      <c r="B2" s="71">
        <v>1</v>
      </c>
      <c r="C2" s="47" t="s">
        <v>58</v>
      </c>
      <c r="E2" s="47" t="s">
        <v>6</v>
      </c>
      <c r="F2" s="69">
        <v>1.5243055555555554E-3</v>
      </c>
      <c r="G2" s="69">
        <v>1.5684027777777779E-3</v>
      </c>
      <c r="H2" s="69">
        <v>3.0927083333333336E-3</v>
      </c>
    </row>
    <row r="3" spans="1:9" x14ac:dyDescent="0.25">
      <c r="A3" s="71">
        <v>2</v>
      </c>
      <c r="B3" s="71">
        <v>2</v>
      </c>
      <c r="C3" s="47" t="s">
        <v>77</v>
      </c>
      <c r="E3" s="47" t="s">
        <v>6</v>
      </c>
      <c r="F3" s="69">
        <v>1.5489583333333334E-3</v>
      </c>
      <c r="G3" s="69">
        <v>1.5769675925925927E-3</v>
      </c>
      <c r="H3" s="69">
        <v>3.1259259259259261E-3</v>
      </c>
    </row>
    <row r="4" spans="1:9" x14ac:dyDescent="0.25">
      <c r="A4" s="71">
        <v>3</v>
      </c>
      <c r="B4" s="71">
        <v>3</v>
      </c>
      <c r="C4" s="47" t="s">
        <v>36</v>
      </c>
      <c r="E4" s="47" t="s">
        <v>6</v>
      </c>
      <c r="F4" s="69">
        <v>1.5803240740740741E-3</v>
      </c>
      <c r="G4" s="69">
        <v>1.5787037037037037E-3</v>
      </c>
      <c r="H4" s="69">
        <v>3.159027777777778E-3</v>
      </c>
    </row>
    <row r="5" spans="1:9" x14ac:dyDescent="0.25">
      <c r="A5" s="71">
        <v>4</v>
      </c>
      <c r="B5" s="71">
        <v>4</v>
      </c>
      <c r="C5" s="47" t="s">
        <v>41</v>
      </c>
      <c r="E5" s="47" t="s">
        <v>6</v>
      </c>
      <c r="F5" s="69">
        <v>1.5804398148148149E-3</v>
      </c>
      <c r="G5" s="69">
        <v>1.5935185185185184E-3</v>
      </c>
      <c r="H5" s="69">
        <v>3.1739583333333333E-3</v>
      </c>
    </row>
    <row r="6" spans="1:9" x14ac:dyDescent="0.25">
      <c r="A6" s="71">
        <v>5</v>
      </c>
      <c r="B6" s="71">
        <v>5</v>
      </c>
      <c r="C6" s="47" t="s">
        <v>55</v>
      </c>
      <c r="E6" s="47" t="s">
        <v>6</v>
      </c>
      <c r="F6" s="69">
        <v>1.5732638888888888E-3</v>
      </c>
      <c r="G6" s="69">
        <v>1.6788194444444444E-3</v>
      </c>
      <c r="H6" s="69">
        <v>3.2520833333333334E-3</v>
      </c>
      <c r="I6" s="78"/>
    </row>
    <row r="7" spans="1:9" x14ac:dyDescent="0.25">
      <c r="A7" s="71">
        <v>6</v>
      </c>
      <c r="B7" s="71">
        <v>7</v>
      </c>
      <c r="C7" s="47" t="s">
        <v>38</v>
      </c>
      <c r="E7" s="47" t="s">
        <v>6</v>
      </c>
      <c r="F7" s="69">
        <v>1.614699074074074E-3</v>
      </c>
      <c r="G7" s="69">
        <v>1.6737268518518518E-3</v>
      </c>
      <c r="H7" s="69">
        <v>3.2884259259259255E-3</v>
      </c>
    </row>
    <row r="8" spans="1:9" x14ac:dyDescent="0.25">
      <c r="A8" s="71">
        <v>7</v>
      </c>
      <c r="B8" s="71">
        <v>9</v>
      </c>
      <c r="C8" s="47" t="s">
        <v>64</v>
      </c>
      <c r="E8" s="47" t="s">
        <v>6</v>
      </c>
      <c r="F8" s="69">
        <v>1.6342592592592596E-3</v>
      </c>
      <c r="G8" s="69">
        <v>1.6983796296296298E-3</v>
      </c>
      <c r="H8" s="69">
        <v>3.3326388888888893E-3</v>
      </c>
    </row>
    <row r="9" spans="1:9" x14ac:dyDescent="0.25">
      <c r="A9" s="71">
        <v>8</v>
      </c>
      <c r="B9" s="71">
        <v>10</v>
      </c>
      <c r="C9" s="47" t="s">
        <v>50</v>
      </c>
      <c r="D9" s="77">
        <v>1</v>
      </c>
      <c r="E9" s="47" t="s">
        <v>6</v>
      </c>
      <c r="F9" s="69">
        <v>1.6609953703703706E-3</v>
      </c>
      <c r="G9" s="69">
        <v>1.6952546296296297E-3</v>
      </c>
      <c r="H9" s="69">
        <v>3.3562500000000003E-3</v>
      </c>
    </row>
    <row r="10" spans="1:9" x14ac:dyDescent="0.25">
      <c r="A10" s="71">
        <v>9</v>
      </c>
      <c r="B10" s="71">
        <v>11</v>
      </c>
      <c r="C10" s="47" t="s">
        <v>65</v>
      </c>
      <c r="D10" s="77">
        <v>1</v>
      </c>
      <c r="E10" s="47" t="s">
        <v>6</v>
      </c>
      <c r="F10" s="69">
        <v>1.6680555555555557E-3</v>
      </c>
      <c r="G10" s="69">
        <v>1.7337962962962964E-3</v>
      </c>
      <c r="H10" s="69">
        <v>3.4018518518518521E-3</v>
      </c>
    </row>
    <row r="11" spans="1:9" x14ac:dyDescent="0.25">
      <c r="A11" s="71">
        <v>10</v>
      </c>
      <c r="B11" s="71">
        <v>12</v>
      </c>
      <c r="C11" s="47" t="s">
        <v>60</v>
      </c>
      <c r="E11" s="47" t="s">
        <v>6</v>
      </c>
      <c r="F11" s="69">
        <v>1.7207175925925925E-3</v>
      </c>
      <c r="G11" s="69">
        <v>1.7030092592592591E-3</v>
      </c>
      <c r="H11" s="69">
        <v>3.4237268518518514E-3</v>
      </c>
    </row>
    <row r="12" spans="1:9" x14ac:dyDescent="0.25">
      <c r="A12" s="71">
        <v>11</v>
      </c>
      <c r="B12" s="71">
        <v>13</v>
      </c>
      <c r="C12" s="47" t="s">
        <v>42</v>
      </c>
      <c r="E12" s="47" t="s">
        <v>6</v>
      </c>
      <c r="F12" s="69">
        <v>1.7011574074074073E-3</v>
      </c>
      <c r="G12" s="69">
        <v>1.7685185185185184E-3</v>
      </c>
      <c r="H12" s="69">
        <v>3.4696759259259255E-3</v>
      </c>
    </row>
    <row r="13" spans="1:9" x14ac:dyDescent="0.25">
      <c r="A13" s="71">
        <v>12</v>
      </c>
      <c r="B13" s="71">
        <v>14</v>
      </c>
      <c r="C13" s="47" t="s">
        <v>68</v>
      </c>
      <c r="E13" s="47" t="s">
        <v>6</v>
      </c>
      <c r="F13" s="69">
        <v>1.7224537037037037E-3</v>
      </c>
      <c r="G13" s="69">
        <v>1.7570601851851853E-3</v>
      </c>
      <c r="H13" s="69">
        <v>3.4795138888888888E-3</v>
      </c>
    </row>
    <row r="14" spans="1:9" x14ac:dyDescent="0.25">
      <c r="A14" s="71">
        <v>13</v>
      </c>
      <c r="B14" s="71">
        <v>15</v>
      </c>
      <c r="C14" s="47" t="s">
        <v>67</v>
      </c>
      <c r="E14" s="47" t="s">
        <v>6</v>
      </c>
      <c r="F14" s="69">
        <v>1.700925925925926E-3</v>
      </c>
      <c r="G14" s="69">
        <v>1.8210648148148151E-3</v>
      </c>
      <c r="H14" s="69">
        <v>3.5219907407407413E-3</v>
      </c>
    </row>
    <row r="15" spans="1:9" x14ac:dyDescent="0.25">
      <c r="A15" s="71">
        <v>14</v>
      </c>
      <c r="B15" s="71">
        <v>17</v>
      </c>
      <c r="C15" s="47" t="s">
        <v>44</v>
      </c>
      <c r="D15" s="77">
        <v>1</v>
      </c>
      <c r="E15" s="47" t="s">
        <v>6</v>
      </c>
      <c r="F15" s="69">
        <v>1.7206018518518518E-3</v>
      </c>
      <c r="G15" s="69">
        <v>1.8071759259259258E-3</v>
      </c>
      <c r="H15" s="69">
        <v>3.5277777777777777E-3</v>
      </c>
    </row>
    <row r="16" spans="1:9" x14ac:dyDescent="0.25">
      <c r="A16" s="71">
        <v>15</v>
      </c>
      <c r="B16" s="71">
        <v>20</v>
      </c>
      <c r="C16" s="47" t="s">
        <v>59</v>
      </c>
      <c r="E16" s="47" t="s">
        <v>6</v>
      </c>
      <c r="F16" s="69">
        <v>1.7188657407407406E-3</v>
      </c>
      <c r="G16" s="69">
        <v>1.8195601851851851E-3</v>
      </c>
      <c r="H16" s="69">
        <v>3.5384259259259258E-3</v>
      </c>
    </row>
    <row r="17" spans="1:8" x14ac:dyDescent="0.25">
      <c r="A17" s="71">
        <v>16</v>
      </c>
      <c r="B17" s="71">
        <v>21</v>
      </c>
      <c r="C17" s="47" t="s">
        <v>40</v>
      </c>
      <c r="D17" s="77">
        <v>1</v>
      </c>
      <c r="E17" s="47" t="s">
        <v>6</v>
      </c>
      <c r="F17" s="69">
        <v>1.7627314814814814E-3</v>
      </c>
      <c r="G17" s="69">
        <v>1.7883101851851851E-3</v>
      </c>
      <c r="H17" s="69">
        <v>3.5510416666666668E-3</v>
      </c>
    </row>
    <row r="18" spans="1:8" x14ac:dyDescent="0.25">
      <c r="A18" s="71">
        <v>17</v>
      </c>
      <c r="B18" s="71">
        <v>22</v>
      </c>
      <c r="C18" s="98" t="s">
        <v>52</v>
      </c>
      <c r="E18" s="47" t="s">
        <v>6</v>
      </c>
      <c r="F18" s="69">
        <v>1.7648148148148148E-3</v>
      </c>
      <c r="G18" s="69">
        <v>1.8039351851851851E-3</v>
      </c>
      <c r="H18" s="69">
        <v>3.5687499999999999E-3</v>
      </c>
    </row>
    <row r="19" spans="1:8" x14ac:dyDescent="0.25">
      <c r="A19" s="71">
        <v>18</v>
      </c>
      <c r="B19" s="71">
        <v>23</v>
      </c>
      <c r="C19" s="47" t="s">
        <v>33</v>
      </c>
      <c r="E19" s="47" t="s">
        <v>6</v>
      </c>
      <c r="F19" s="69">
        <v>1.7422453703703706E-3</v>
      </c>
      <c r="G19" s="69">
        <v>1.8506944444444445E-3</v>
      </c>
      <c r="H19" s="69">
        <v>3.5929398148148153E-3</v>
      </c>
    </row>
    <row r="20" spans="1:8" x14ac:dyDescent="0.25">
      <c r="A20" s="71">
        <v>19</v>
      </c>
      <c r="B20" s="71">
        <v>24</v>
      </c>
      <c r="C20" s="47" t="s">
        <v>45</v>
      </c>
      <c r="E20" s="47" t="s">
        <v>6</v>
      </c>
      <c r="F20" s="69">
        <v>1.7789351851851853E-3</v>
      </c>
      <c r="G20" s="69">
        <v>1.8184027777777779E-3</v>
      </c>
      <c r="H20" s="69">
        <v>3.5973379629629632E-3</v>
      </c>
    </row>
    <row r="21" spans="1:8" x14ac:dyDescent="0.25">
      <c r="A21" s="71">
        <v>20</v>
      </c>
      <c r="B21" s="71">
        <v>26</v>
      </c>
      <c r="C21" s="47" t="s">
        <v>34</v>
      </c>
      <c r="E21" s="47" t="s">
        <v>6</v>
      </c>
      <c r="F21" s="69">
        <v>1.8152777777777776E-3</v>
      </c>
      <c r="G21" s="69">
        <v>1.8010416666666667E-3</v>
      </c>
      <c r="H21" s="69">
        <v>3.6163194444444446E-3</v>
      </c>
    </row>
    <row r="22" spans="1:8" x14ac:dyDescent="0.25">
      <c r="A22" s="71">
        <v>21</v>
      </c>
      <c r="B22" s="71">
        <v>28</v>
      </c>
      <c r="C22" s="98" t="s">
        <v>61</v>
      </c>
      <c r="E22" s="47" t="s">
        <v>6</v>
      </c>
      <c r="F22" s="69">
        <v>1.8137731481481479E-3</v>
      </c>
      <c r="G22" s="69">
        <v>1.8167824074074074E-3</v>
      </c>
      <c r="H22" s="69">
        <v>3.6305555555555553E-3</v>
      </c>
    </row>
    <row r="23" spans="1:8" x14ac:dyDescent="0.25">
      <c r="A23" s="71">
        <v>22</v>
      </c>
      <c r="B23" s="71">
        <v>29</v>
      </c>
      <c r="C23" s="47" t="s">
        <v>32</v>
      </c>
      <c r="E23" s="47" t="s">
        <v>6</v>
      </c>
      <c r="F23" s="69">
        <v>1.7825231481481483E-3</v>
      </c>
      <c r="G23" s="69">
        <v>1.8581018518518519E-3</v>
      </c>
      <c r="H23" s="69">
        <v>3.6406250000000002E-3</v>
      </c>
    </row>
    <row r="24" spans="1:8" x14ac:dyDescent="0.25">
      <c r="A24" s="71">
        <v>23</v>
      </c>
      <c r="B24" s="71">
        <v>30</v>
      </c>
      <c r="C24" s="98" t="s">
        <v>54</v>
      </c>
      <c r="E24" s="47" t="s">
        <v>6</v>
      </c>
      <c r="F24" s="69">
        <v>1.8621527777777777E-3</v>
      </c>
      <c r="G24" s="69">
        <v>1.7906249999999999E-3</v>
      </c>
      <c r="H24" s="69">
        <v>3.6527777777777774E-3</v>
      </c>
    </row>
    <row r="25" spans="1:8" x14ac:dyDescent="0.25">
      <c r="A25" s="71">
        <v>24</v>
      </c>
      <c r="B25" s="71">
        <v>31</v>
      </c>
      <c r="C25" s="47" t="s">
        <v>49</v>
      </c>
      <c r="E25" s="47" t="s">
        <v>6</v>
      </c>
      <c r="F25" s="69">
        <v>1.8060185185185184E-3</v>
      </c>
      <c r="G25" s="69">
        <v>1.8537037037037038E-3</v>
      </c>
      <c r="H25" s="69">
        <v>3.6597222222222222E-3</v>
      </c>
    </row>
    <row r="26" spans="1:8" x14ac:dyDescent="0.25">
      <c r="A26" s="71">
        <v>25</v>
      </c>
      <c r="B26" s="71">
        <v>32</v>
      </c>
      <c r="C26" s="47" t="s">
        <v>35</v>
      </c>
      <c r="E26" s="47" t="s">
        <v>6</v>
      </c>
      <c r="F26" s="69">
        <v>1.8210648148148151E-3</v>
      </c>
      <c r="G26" s="69">
        <v>1.8491898148148148E-3</v>
      </c>
      <c r="H26" s="69">
        <v>3.6702546296296301E-3</v>
      </c>
    </row>
    <row r="27" spans="1:8" x14ac:dyDescent="0.25">
      <c r="A27" s="71">
        <v>26</v>
      </c>
      <c r="B27" s="71">
        <v>33</v>
      </c>
      <c r="C27" s="47" t="s">
        <v>66</v>
      </c>
      <c r="E27" s="47" t="s">
        <v>6</v>
      </c>
      <c r="F27" s="69">
        <v>1.8091435185185187E-3</v>
      </c>
      <c r="G27" s="69">
        <v>1.8653935185185186E-3</v>
      </c>
      <c r="H27" s="69">
        <v>3.6745370370370374E-3</v>
      </c>
    </row>
    <row r="28" spans="1:8" x14ac:dyDescent="0.25">
      <c r="A28" s="71">
        <v>27</v>
      </c>
      <c r="B28" s="71">
        <v>34</v>
      </c>
      <c r="C28" s="47" t="s">
        <v>56</v>
      </c>
      <c r="E28" s="47" t="s">
        <v>6</v>
      </c>
      <c r="F28" s="69">
        <v>1.8306712962962962E-3</v>
      </c>
      <c r="G28" s="69">
        <v>1.8476851851851851E-3</v>
      </c>
      <c r="H28" s="69">
        <v>3.6783564814814812E-3</v>
      </c>
    </row>
    <row r="29" spans="1:8" x14ac:dyDescent="0.25">
      <c r="A29" s="71">
        <v>28</v>
      </c>
      <c r="B29" s="71">
        <v>35</v>
      </c>
      <c r="C29" s="47" t="s">
        <v>53</v>
      </c>
      <c r="E29" s="47" t="s">
        <v>6</v>
      </c>
      <c r="F29" s="69">
        <v>1.8124999999999999E-3</v>
      </c>
      <c r="G29" s="69">
        <v>1.8812500000000001E-3</v>
      </c>
      <c r="H29" s="69">
        <v>3.69375E-3</v>
      </c>
    </row>
    <row r="30" spans="1:8" x14ac:dyDescent="0.25">
      <c r="A30" s="71">
        <v>29</v>
      </c>
      <c r="B30" s="71">
        <v>36</v>
      </c>
      <c r="C30" s="47" t="s">
        <v>39</v>
      </c>
      <c r="E30" s="47" t="s">
        <v>6</v>
      </c>
      <c r="F30" s="69">
        <v>1.8284722222222224E-3</v>
      </c>
      <c r="G30" s="69">
        <v>1.8723379629629628E-3</v>
      </c>
      <c r="H30" s="69">
        <v>3.7008101851851855E-3</v>
      </c>
    </row>
    <row r="31" spans="1:8" x14ac:dyDescent="0.25">
      <c r="A31" s="71">
        <v>30</v>
      </c>
      <c r="B31" s="71">
        <v>38</v>
      </c>
      <c r="C31" s="47" t="s">
        <v>69</v>
      </c>
      <c r="E31" s="47" t="s">
        <v>6</v>
      </c>
      <c r="F31" s="69">
        <v>1.8687499999999998E-3</v>
      </c>
      <c r="G31" s="69">
        <v>1.8645833333333333E-3</v>
      </c>
      <c r="H31" s="69">
        <v>3.7333333333333333E-3</v>
      </c>
    </row>
    <row r="32" spans="1:8" x14ac:dyDescent="0.25">
      <c r="A32" s="71">
        <v>31</v>
      </c>
      <c r="B32" s="71">
        <v>41</v>
      </c>
      <c r="C32" s="47" t="s">
        <v>62</v>
      </c>
      <c r="E32" s="47" t="s">
        <v>6</v>
      </c>
      <c r="F32" s="69">
        <v>1.8357638888888887E-3</v>
      </c>
      <c r="G32" s="69">
        <v>1.9390046296296297E-3</v>
      </c>
      <c r="H32" s="69">
        <v>3.7747685185185184E-3</v>
      </c>
    </row>
    <row r="33" spans="1:8" x14ac:dyDescent="0.25">
      <c r="A33" s="71">
        <v>32</v>
      </c>
      <c r="B33" s="71">
        <v>42</v>
      </c>
      <c r="C33" s="47" t="s">
        <v>47</v>
      </c>
      <c r="E33" s="47" t="s">
        <v>6</v>
      </c>
      <c r="F33" s="69">
        <v>1.8643518518518521E-3</v>
      </c>
      <c r="G33" s="69">
        <v>1.9194444444444448E-3</v>
      </c>
      <c r="H33" s="69">
        <v>3.7837962962962968E-3</v>
      </c>
    </row>
    <row r="34" spans="1:8" x14ac:dyDescent="0.25">
      <c r="A34" s="71">
        <v>33</v>
      </c>
      <c r="B34" s="71">
        <v>43</v>
      </c>
      <c r="C34" s="47" t="s">
        <v>43</v>
      </c>
      <c r="E34" s="47" t="s">
        <v>6</v>
      </c>
      <c r="F34" s="69">
        <v>1.8834490740740741E-3</v>
      </c>
      <c r="G34" s="69">
        <v>1.9163194444444445E-3</v>
      </c>
      <c r="H34" s="69">
        <v>3.7997685185185183E-3</v>
      </c>
    </row>
    <row r="35" spans="1:8" x14ac:dyDescent="0.25">
      <c r="A35" s="71">
        <v>34</v>
      </c>
      <c r="B35" s="71">
        <v>46</v>
      </c>
      <c r="C35" s="47" t="s">
        <v>46</v>
      </c>
      <c r="E35" s="47" t="s">
        <v>6</v>
      </c>
      <c r="F35" s="69">
        <v>1.8800925925925923E-3</v>
      </c>
      <c r="G35" s="69">
        <v>1.9548611111111112E-3</v>
      </c>
      <c r="H35" s="69">
        <v>3.8349537037037033E-3</v>
      </c>
    </row>
    <row r="36" spans="1:8" x14ac:dyDescent="0.25">
      <c r="A36" s="71">
        <v>35</v>
      </c>
      <c r="B36" s="71">
        <v>49</v>
      </c>
      <c r="C36" s="47" t="s">
        <v>37</v>
      </c>
      <c r="E36" s="47" t="s">
        <v>6</v>
      </c>
      <c r="F36" s="69">
        <v>1.9174768518518516E-3</v>
      </c>
      <c r="G36" s="69">
        <v>1.9445601851851852E-3</v>
      </c>
      <c r="H36" s="69">
        <v>3.8620370370370371E-3</v>
      </c>
    </row>
    <row r="37" spans="1:8" x14ac:dyDescent="0.25">
      <c r="A37" s="71">
        <v>36</v>
      </c>
      <c r="B37" s="71">
        <v>51</v>
      </c>
      <c r="C37" s="47" t="s">
        <v>51</v>
      </c>
      <c r="E37" s="47" t="s">
        <v>6</v>
      </c>
      <c r="F37" s="69">
        <v>1.9016203703703704E-3</v>
      </c>
      <c r="G37" s="69">
        <v>1.9653935185185187E-3</v>
      </c>
      <c r="H37" s="69">
        <v>3.867013888888889E-3</v>
      </c>
    </row>
    <row r="38" spans="1:8" x14ac:dyDescent="0.25">
      <c r="A38" s="71">
        <v>37</v>
      </c>
      <c r="B38" s="71">
        <v>55</v>
      </c>
      <c r="C38" s="47" t="s">
        <v>57</v>
      </c>
      <c r="E38" s="47" t="s">
        <v>6</v>
      </c>
      <c r="F38" s="69">
        <v>1.9525462962962962E-3</v>
      </c>
      <c r="G38" s="69">
        <v>2.0254629629629629E-3</v>
      </c>
      <c r="H38" s="69">
        <v>3.9780092592592593E-3</v>
      </c>
    </row>
    <row r="39" spans="1:8" x14ac:dyDescent="0.25">
      <c r="A39" s="71">
        <v>38</v>
      </c>
      <c r="B39" s="71">
        <v>57</v>
      </c>
      <c r="C39" s="47" t="s">
        <v>70</v>
      </c>
      <c r="E39" s="47" t="s">
        <v>6</v>
      </c>
      <c r="F39" s="69">
        <v>1.9596064814814814E-3</v>
      </c>
      <c r="G39" s="69">
        <v>2.0644675925925926E-3</v>
      </c>
      <c r="H39" s="69">
        <v>4.024074074074074E-3</v>
      </c>
    </row>
    <row r="40" spans="1:8" x14ac:dyDescent="0.25">
      <c r="A40" s="71">
        <v>39</v>
      </c>
      <c r="B40" s="71">
        <v>58</v>
      </c>
      <c r="C40" s="47" t="s">
        <v>79</v>
      </c>
      <c r="E40" s="47" t="s">
        <v>6</v>
      </c>
      <c r="F40" s="69">
        <v>2.0424768518518517E-3</v>
      </c>
      <c r="G40" s="69">
        <v>2.0532407407407405E-3</v>
      </c>
      <c r="H40" s="69">
        <v>4.0957175925925918E-3</v>
      </c>
    </row>
    <row r="41" spans="1:8" x14ac:dyDescent="0.25">
      <c r="A41" s="71">
        <v>40</v>
      </c>
      <c r="B41" s="71">
        <v>61</v>
      </c>
      <c r="C41" s="47" t="s">
        <v>63</v>
      </c>
      <c r="E41" s="47" t="s">
        <v>6</v>
      </c>
      <c r="F41" s="69">
        <v>2.0141203703703705E-3</v>
      </c>
      <c r="G41" s="69">
        <v>2.0863425925925923E-3</v>
      </c>
      <c r="H41" s="69">
        <v>4.1004629629629629E-3</v>
      </c>
    </row>
    <row r="42" spans="1:8" x14ac:dyDescent="0.25">
      <c r="A42" s="71">
        <v>41</v>
      </c>
      <c r="B42" s="71">
        <v>64</v>
      </c>
      <c r="C42" s="47" t="s">
        <v>48</v>
      </c>
      <c r="E42" s="47" t="s">
        <v>6</v>
      </c>
      <c r="F42" s="69">
        <v>2.1083333333333332E-3</v>
      </c>
      <c r="G42" s="69">
        <v>2.1913194444444445E-3</v>
      </c>
      <c r="H42" s="69">
        <v>4.2996527777777772E-3</v>
      </c>
    </row>
    <row r="43" spans="1:8" x14ac:dyDescent="0.25">
      <c r="A43" s="71">
        <v>1</v>
      </c>
      <c r="B43" s="71">
        <v>6</v>
      </c>
      <c r="C43" s="47" t="s">
        <v>15</v>
      </c>
      <c r="E43" s="47" t="s">
        <v>239</v>
      </c>
      <c r="F43" s="69">
        <f>SUMIF(Saturday!$D$4:$D$43,$C43,Saturday!$E$4:$E$43)</f>
        <v>1.6137731481481482E-3</v>
      </c>
      <c r="G43" s="69">
        <f>SUMIF(Saturday!$D$128:$D$168,$C43,Saturday!$E$128:$E$168)</f>
        <v>1.6663194444444442E-3</v>
      </c>
      <c r="H43" s="69">
        <f t="shared" ref="H43:H67" si="0">SUM(F43:G43)</f>
        <v>3.2800925925925923E-3</v>
      </c>
    </row>
    <row r="44" spans="1:8" x14ac:dyDescent="0.25">
      <c r="A44" s="71">
        <v>2</v>
      </c>
      <c r="B44" s="71">
        <v>8</v>
      </c>
      <c r="C44" s="47" t="s">
        <v>78</v>
      </c>
      <c r="E44" s="47" t="s">
        <v>239</v>
      </c>
      <c r="F44" s="69">
        <f>SUMIF(Saturday!$D$4:$D$43,$C44,Saturday!$E$4:$E$43)</f>
        <v>1.6269675925925924E-3</v>
      </c>
      <c r="G44" s="69">
        <f>SUMIF(Saturday!$D$128:$D$168,$C44,Saturday!$E$128:$E$168)</f>
        <v>1.6851851851851852E-3</v>
      </c>
      <c r="H44" s="69">
        <f t="shared" si="0"/>
        <v>3.3121527777777776E-3</v>
      </c>
    </row>
    <row r="45" spans="1:8" x14ac:dyDescent="0.25">
      <c r="A45" s="71">
        <v>3</v>
      </c>
      <c r="B45" s="71">
        <v>16</v>
      </c>
      <c r="C45" s="47" t="s">
        <v>14</v>
      </c>
      <c r="E45" s="47" t="s">
        <v>239</v>
      </c>
      <c r="F45" s="69">
        <f>SUMIF(Saturday!$D$4:$D$43,$C45,Saturday!$E$4:$E$43)</f>
        <v>1.7193287037037036E-3</v>
      </c>
      <c r="G45" s="69">
        <f>SUMIF(Saturday!$D$128:$D$168,$C45,Saturday!$E$128:$E$168)</f>
        <v>1.8055555555555557E-3</v>
      </c>
      <c r="H45" s="69">
        <f t="shared" si="0"/>
        <v>3.5248842592592593E-3</v>
      </c>
    </row>
    <row r="46" spans="1:8" x14ac:dyDescent="0.25">
      <c r="A46" s="71">
        <v>4</v>
      </c>
      <c r="B46" s="71">
        <v>18</v>
      </c>
      <c r="C46" s="47" t="s">
        <v>26</v>
      </c>
      <c r="E46" s="47" t="s">
        <v>239</v>
      </c>
      <c r="F46" s="69">
        <f>SUMIF(Saturday!$D$4:$D$43,$C46,Saturday!$E$4:$E$43)</f>
        <v>1.7458333333333336E-3</v>
      </c>
      <c r="G46" s="69">
        <f>SUMIF(Saturday!$D$128:$D$168,$C46,Saturday!$E$128:$E$168)</f>
        <v>1.7861111111111114E-3</v>
      </c>
      <c r="H46" s="69">
        <f t="shared" si="0"/>
        <v>3.5319444444444452E-3</v>
      </c>
    </row>
    <row r="47" spans="1:8" x14ac:dyDescent="0.25">
      <c r="A47" s="71">
        <v>5</v>
      </c>
      <c r="B47" s="71">
        <v>19</v>
      </c>
      <c r="C47" s="47" t="s">
        <v>21</v>
      </c>
      <c r="E47" s="47" t="s">
        <v>239</v>
      </c>
      <c r="F47" s="69">
        <f>SUMIF(Saturday!$D$4:$D$43,$C47,Saturday!$E$4:$E$43)</f>
        <v>1.7216435185185184E-3</v>
      </c>
      <c r="G47" s="69">
        <f>SUMIF(Saturday!$D$128:$D$168,$C47,Saturday!$E$128:$E$168)</f>
        <v>1.8155092592592591E-3</v>
      </c>
      <c r="H47" s="69">
        <f t="shared" si="0"/>
        <v>3.5371527777777775E-3</v>
      </c>
    </row>
    <row r="48" spans="1:8" x14ac:dyDescent="0.25">
      <c r="A48" s="71">
        <v>6</v>
      </c>
      <c r="B48" s="71">
        <v>25</v>
      </c>
      <c r="C48" s="47" t="s">
        <v>27</v>
      </c>
      <c r="E48" s="47" t="s">
        <v>239</v>
      </c>
      <c r="F48" s="69">
        <f>SUMIF(Saturday!$D$4:$D$43,$C48,Saturday!$E$4:$E$43)</f>
        <v>1.7820601851851851E-3</v>
      </c>
      <c r="G48" s="69">
        <f>SUMIF(Saturday!$D$128:$D$168,$C48,Saturday!$E$128:$E$168)</f>
        <v>1.8192129629629632E-3</v>
      </c>
      <c r="H48" s="69">
        <f t="shared" si="0"/>
        <v>3.6012731481481486E-3</v>
      </c>
    </row>
    <row r="49" spans="1:8" x14ac:dyDescent="0.25">
      <c r="A49" s="71">
        <v>7</v>
      </c>
      <c r="B49" s="71">
        <v>27</v>
      </c>
      <c r="C49" s="47" t="s">
        <v>16</v>
      </c>
      <c r="E49" s="47" t="s">
        <v>239</v>
      </c>
      <c r="F49" s="69">
        <f>SUMIF(Saturday!$D$4:$D$43,$C49,Saturday!$E$4:$E$43)</f>
        <v>1.7837962962962963E-3</v>
      </c>
      <c r="G49" s="69">
        <f>SUMIF(Saturday!$D$128:$D$168,$C49,Saturday!$E$128:$E$168)</f>
        <v>1.8371527777777778E-3</v>
      </c>
      <c r="H49" s="69">
        <f t="shared" si="0"/>
        <v>3.6209490740740742E-3</v>
      </c>
    </row>
    <row r="50" spans="1:8" x14ac:dyDescent="0.25">
      <c r="A50" s="71">
        <v>8</v>
      </c>
      <c r="B50" s="71">
        <v>37</v>
      </c>
      <c r="C50" s="47" t="s">
        <v>75</v>
      </c>
      <c r="E50" s="47" t="s">
        <v>239</v>
      </c>
      <c r="F50" s="69">
        <f>SUMIF(Saturday!$D$4:$D$43,$C50,Saturday!$E$4:$E$43)</f>
        <v>1.8142361111111111E-3</v>
      </c>
      <c r="G50" s="69">
        <f>SUMIF(Saturday!$D$128:$D$168,$C50,Saturday!$E$128:$E$168)</f>
        <v>1.9100694444444445E-3</v>
      </c>
      <c r="H50" s="69">
        <f t="shared" si="0"/>
        <v>3.7243055555555554E-3</v>
      </c>
    </row>
    <row r="51" spans="1:8" x14ac:dyDescent="0.25">
      <c r="A51" s="71">
        <v>9</v>
      </c>
      <c r="B51" s="71">
        <v>39</v>
      </c>
      <c r="C51" s="47" t="s">
        <v>29</v>
      </c>
      <c r="E51" s="47" t="s">
        <v>239</v>
      </c>
      <c r="F51" s="69">
        <f>SUMIF(Saturday!$D$4:$D$43,$C51,Saturday!$E$4:$E$43)</f>
        <v>1.8268518518518519E-3</v>
      </c>
      <c r="G51" s="69">
        <f>SUMIF(Saturday!$D$128:$D$168,$C51,Saturday!$E$128:$E$168)</f>
        <v>1.9216435185185187E-3</v>
      </c>
      <c r="H51" s="69">
        <f t="shared" si="0"/>
        <v>3.7484953703703708E-3</v>
      </c>
    </row>
    <row r="52" spans="1:8" x14ac:dyDescent="0.25">
      <c r="A52" s="71">
        <v>10</v>
      </c>
      <c r="B52" s="71">
        <v>40</v>
      </c>
      <c r="C52" s="47" t="s">
        <v>28</v>
      </c>
      <c r="D52" s="77">
        <v>1</v>
      </c>
      <c r="E52" s="47" t="s">
        <v>239</v>
      </c>
      <c r="F52" s="69">
        <f>SUMIF(Saturday!$D$4:$D$43,$C52,Saturday!$E$4:$E$43)</f>
        <v>1.8309027777777776E-3</v>
      </c>
      <c r="G52" s="69">
        <f>SUMIF(Saturday!$D$128:$D$168,$C52,Saturday!$E$128:$E$168)</f>
        <v>1.9228009259259259E-3</v>
      </c>
      <c r="H52" s="69">
        <f t="shared" si="0"/>
        <v>3.7537037037037035E-3</v>
      </c>
    </row>
    <row r="53" spans="1:8" x14ac:dyDescent="0.25">
      <c r="A53" s="71">
        <v>11</v>
      </c>
      <c r="B53" s="71">
        <v>44</v>
      </c>
      <c r="C53" s="47" t="s">
        <v>74</v>
      </c>
      <c r="E53" s="47" t="s">
        <v>239</v>
      </c>
      <c r="F53" s="69">
        <f>SUMIF(Saturday!$D$4:$D$43,$C53,Saturday!$E$4:$E$43)</f>
        <v>1.8443287037037037E-3</v>
      </c>
      <c r="G53" s="69">
        <f>SUMIF(Saturday!$D$128:$D$168,$C53,Saturday!$E$128:$E$168)</f>
        <v>1.9575231481481483E-3</v>
      </c>
      <c r="H53" s="69">
        <f t="shared" si="0"/>
        <v>3.8018518518518523E-3</v>
      </c>
    </row>
    <row r="54" spans="1:8" x14ac:dyDescent="0.25">
      <c r="A54" s="71">
        <v>12</v>
      </c>
      <c r="B54" s="71">
        <v>45</v>
      </c>
      <c r="C54" s="47" t="s">
        <v>24</v>
      </c>
      <c r="E54" s="47" t="s">
        <v>239</v>
      </c>
      <c r="F54" s="69">
        <f>SUMIF(Saturday!$D$4:$D$43,$C54,Saturday!$E$4:$E$43)</f>
        <v>1.8606481481481479E-3</v>
      </c>
      <c r="G54" s="69">
        <f>SUMIF(Saturday!$D$128:$D$168,$C54,Saturday!$E$128:$E$168)</f>
        <v>1.947337962962963E-3</v>
      </c>
      <c r="H54" s="69">
        <f t="shared" si="0"/>
        <v>3.8079861111111109E-3</v>
      </c>
    </row>
    <row r="55" spans="1:8" x14ac:dyDescent="0.25">
      <c r="A55" s="71">
        <v>13</v>
      </c>
      <c r="B55" s="71">
        <v>47</v>
      </c>
      <c r="C55" s="47" t="s">
        <v>18</v>
      </c>
      <c r="E55" s="47" t="s">
        <v>239</v>
      </c>
      <c r="F55" s="69">
        <f>SUMIF(Saturday!$D$4:$D$43,$C55,Saturday!$E$4:$E$43)</f>
        <v>1.8358796296296294E-3</v>
      </c>
      <c r="G55" s="69">
        <f>SUMIF(Saturday!$D$128:$D$168,$C55,Saturday!$E$128:$E$168)</f>
        <v>2.0128472222222219E-3</v>
      </c>
      <c r="H55" s="69">
        <f t="shared" si="0"/>
        <v>3.8487268518518514E-3</v>
      </c>
    </row>
    <row r="56" spans="1:8" x14ac:dyDescent="0.25">
      <c r="A56" s="71">
        <v>14</v>
      </c>
      <c r="B56" s="71">
        <v>48</v>
      </c>
      <c r="C56" s="47" t="s">
        <v>17</v>
      </c>
      <c r="E56" s="47" t="s">
        <v>239</v>
      </c>
      <c r="F56" s="69">
        <f>SUMIF(Saturday!$D$4:$D$43,$C56,Saturday!$E$4:$E$43)</f>
        <v>1.8645833333333333E-3</v>
      </c>
      <c r="G56" s="69">
        <f>SUMIF(Saturday!$D$128:$D$168,$C56,Saturday!$E$128:$E$168)</f>
        <v>1.9936342592592597E-3</v>
      </c>
      <c r="H56" s="69">
        <f t="shared" si="0"/>
        <v>3.8582175925925928E-3</v>
      </c>
    </row>
    <row r="57" spans="1:8" x14ac:dyDescent="0.25">
      <c r="A57" s="71">
        <v>15</v>
      </c>
      <c r="B57" s="71">
        <v>50</v>
      </c>
      <c r="C57" s="47" t="s">
        <v>20</v>
      </c>
      <c r="D57" s="77">
        <v>1</v>
      </c>
      <c r="E57" s="47" t="s">
        <v>239</v>
      </c>
      <c r="F57" s="69">
        <f>SUMIF(Saturday!$D$4:$D$43,$C57,Saturday!$E$4:$E$43)</f>
        <v>1.8658564814814816E-3</v>
      </c>
      <c r="G57" s="69">
        <f>SUMIF(Saturday!$D$128:$D$168,$C57,Saturday!$E$128:$E$168)</f>
        <v>1.9966435185185187E-3</v>
      </c>
      <c r="H57" s="69">
        <f t="shared" si="0"/>
        <v>3.8625000000000005E-3</v>
      </c>
    </row>
    <row r="58" spans="1:8" x14ac:dyDescent="0.25">
      <c r="A58" s="71">
        <v>16</v>
      </c>
      <c r="B58" s="71">
        <v>52</v>
      </c>
      <c r="C58" s="47" t="s">
        <v>9</v>
      </c>
      <c r="E58" s="47" t="s">
        <v>239</v>
      </c>
      <c r="F58" s="69">
        <f>SUMIF(Saturday!$D$4:$D$43,$C58,Saturday!$E$4:$E$43)</f>
        <v>1.8921296296296297E-3</v>
      </c>
      <c r="G58" s="69">
        <f>SUMIF(Saturday!$D$128:$D$168,$C58,Saturday!$E$128:$E$168)</f>
        <v>2.0127314814814817E-3</v>
      </c>
      <c r="H58" s="69">
        <f t="shared" si="0"/>
        <v>3.9048611111111116E-3</v>
      </c>
    </row>
    <row r="59" spans="1:8" x14ac:dyDescent="0.25">
      <c r="A59" s="71">
        <v>17</v>
      </c>
      <c r="B59" s="71">
        <v>53</v>
      </c>
      <c r="C59" s="47" t="s">
        <v>19</v>
      </c>
      <c r="D59" s="77">
        <v>1</v>
      </c>
      <c r="E59" s="47" t="s">
        <v>239</v>
      </c>
      <c r="F59" s="69">
        <f>SUMIF(Saturday!$D$4:$D$43,$C59,Saturday!$E$4:$E$43)</f>
        <v>1.9215277777777779E-3</v>
      </c>
      <c r="G59" s="69">
        <f>SUMIF(Saturday!$D$128:$D$168,$C59,Saturday!$E$128:$E$168)</f>
        <v>2.0030092592592591E-3</v>
      </c>
      <c r="H59" s="69">
        <f t="shared" si="0"/>
        <v>3.9245370370370371E-3</v>
      </c>
    </row>
    <row r="60" spans="1:8" x14ac:dyDescent="0.25">
      <c r="A60" s="71">
        <v>18</v>
      </c>
      <c r="B60" s="71">
        <v>54</v>
      </c>
      <c r="C60" s="47" t="s">
        <v>10</v>
      </c>
      <c r="D60" s="77">
        <v>1</v>
      </c>
      <c r="E60" s="47" t="s">
        <v>239</v>
      </c>
      <c r="F60" s="69">
        <f>SUMIF(Saturday!$D$4:$D$43,$C60,Saturday!$E$4:$E$43)</f>
        <v>1.9303240740740739E-3</v>
      </c>
      <c r="G60" s="69">
        <f>SUMIF(Saturday!$D$128:$D$168,$C60,Saturday!$E$128:$E$168)</f>
        <v>2.0377314814814815E-3</v>
      </c>
      <c r="H60" s="69">
        <f t="shared" si="0"/>
        <v>3.9680555555555554E-3</v>
      </c>
    </row>
    <row r="61" spans="1:8" x14ac:dyDescent="0.25">
      <c r="A61" s="71">
        <v>19</v>
      </c>
      <c r="B61" s="71">
        <v>56</v>
      </c>
      <c r="C61" s="47" t="s">
        <v>13</v>
      </c>
      <c r="E61" s="47" t="s">
        <v>239</v>
      </c>
      <c r="F61" s="69">
        <f>SUMIF(Saturday!$D$4:$D$43,$C61,Saturday!$E$4:$E$43)</f>
        <v>1.9472222222222224E-3</v>
      </c>
      <c r="G61" s="69">
        <f>SUMIF(Saturday!$D$128:$D$168,$C61,Saturday!$E$128:$E$168)</f>
        <v>2.0393518518518517E-3</v>
      </c>
      <c r="H61" s="69">
        <f t="shared" si="0"/>
        <v>3.9865740740740738E-3</v>
      </c>
    </row>
    <row r="62" spans="1:8" x14ac:dyDescent="0.25">
      <c r="A62" s="71">
        <v>20</v>
      </c>
      <c r="B62" s="71">
        <v>59</v>
      </c>
      <c r="C62" s="47" t="s">
        <v>30</v>
      </c>
      <c r="E62" s="47" t="s">
        <v>239</v>
      </c>
      <c r="F62" s="69">
        <f>SUMIF(Saturday!$D$4:$D$43,$C62,Saturday!$E$4:$E$43)</f>
        <v>2.0078703703703704E-3</v>
      </c>
      <c r="G62" s="69">
        <f>SUMIF(Saturday!$D$128:$D$168,$C62,Saturday!$E$128:$E$168)</f>
        <v>2.0890046296296299E-3</v>
      </c>
      <c r="H62" s="69">
        <f t="shared" si="0"/>
        <v>4.0968749999999998E-3</v>
      </c>
    </row>
    <row r="63" spans="1:8" x14ac:dyDescent="0.25">
      <c r="A63" s="71">
        <v>21</v>
      </c>
      <c r="B63" s="71">
        <v>60</v>
      </c>
      <c r="C63" s="47" t="s">
        <v>22</v>
      </c>
      <c r="E63" s="47" t="s">
        <v>239</v>
      </c>
      <c r="F63" s="69">
        <f>SUMIF(Saturday!$D$4:$D$43,$C63,Saturday!$E$4:$E$43)</f>
        <v>1.989351851851852E-3</v>
      </c>
      <c r="G63" s="69">
        <f>SUMIF(Saturday!$D$128:$D$168,$C63,Saturday!$E$128:$E$168)</f>
        <v>2.1091435185185184E-3</v>
      </c>
      <c r="H63" s="69">
        <f t="shared" si="0"/>
        <v>4.0984953703703704E-3</v>
      </c>
    </row>
    <row r="64" spans="1:8" x14ac:dyDescent="0.25">
      <c r="A64" s="71">
        <v>22</v>
      </c>
      <c r="B64" s="71">
        <v>62</v>
      </c>
      <c r="C64" s="47" t="s">
        <v>23</v>
      </c>
      <c r="E64" s="47" t="s">
        <v>239</v>
      </c>
      <c r="F64" s="69">
        <f>SUMIF(Saturday!$D$4:$D$43,$C64,Saturday!$E$4:$E$43)</f>
        <v>2.0175925925925925E-3</v>
      </c>
      <c r="G64" s="69">
        <f>SUMIF(Saturday!$D$128:$D$168,$C64,Saturday!$E$128:$E$168)</f>
        <v>2.1275462962962962E-3</v>
      </c>
      <c r="H64" s="69">
        <f t="shared" si="0"/>
        <v>4.1451388888888892E-3</v>
      </c>
    </row>
    <row r="65" spans="1:8" x14ac:dyDescent="0.25">
      <c r="A65" s="71">
        <v>23</v>
      </c>
      <c r="B65" s="71">
        <v>63</v>
      </c>
      <c r="C65" s="47" t="s">
        <v>11</v>
      </c>
      <c r="E65" s="47" t="s">
        <v>239</v>
      </c>
      <c r="F65" s="69">
        <f>SUMIF(Saturday!$D$4:$D$43,$C65,Saturday!$E$4:$E$43)</f>
        <v>2.0406249999999999E-3</v>
      </c>
      <c r="G65" s="69">
        <f>SUMIF(Saturday!$D$128:$D$168,$C65,Saturday!$E$128:$E$168)</f>
        <v>2.1634259259259258E-3</v>
      </c>
      <c r="H65" s="69">
        <f t="shared" si="0"/>
        <v>4.2040509259259253E-3</v>
      </c>
    </row>
    <row r="66" spans="1:8" x14ac:dyDescent="0.25">
      <c r="A66" s="71">
        <v>24</v>
      </c>
      <c r="B66" s="71">
        <v>65</v>
      </c>
      <c r="C66" s="47" t="s">
        <v>25</v>
      </c>
      <c r="E66" s="47" t="s">
        <v>239</v>
      </c>
      <c r="F66" s="69">
        <f>SUMIF(Saturday!$D$4:$D$43,$C66,Saturday!$E$4:$E$43)</f>
        <v>2.0585648148148147E-3</v>
      </c>
      <c r="G66" s="69">
        <f>SUMIF(Saturday!$D$128:$D$168,$C66,Saturday!$E$128:$E$168)</f>
        <v>2.2636574074074074E-3</v>
      </c>
      <c r="H66" s="69">
        <f t="shared" si="0"/>
        <v>4.3222222222222221E-3</v>
      </c>
    </row>
    <row r="67" spans="1:8" x14ac:dyDescent="0.25">
      <c r="A67" s="71">
        <v>25</v>
      </c>
      <c r="B67" s="71">
        <v>66</v>
      </c>
      <c r="C67" s="47" t="s">
        <v>31</v>
      </c>
      <c r="E67" s="47" t="s">
        <v>239</v>
      </c>
      <c r="F67" s="69">
        <f>SUMIF(Saturday!$D$4:$D$43,$C67,Saturday!$E$4:$E$43)</f>
        <v>2.2296296296296296E-3</v>
      </c>
      <c r="G67" s="69">
        <f>SUMIF(Saturday!$D$128:$D$168,$C67,Saturday!$E$128:$E$168)</f>
        <v>2.3950231481481483E-3</v>
      </c>
      <c r="H67" s="69">
        <f t="shared" si="0"/>
        <v>4.6246527777777779E-3</v>
      </c>
    </row>
  </sheetData>
  <conditionalFormatting sqref="D1:D1048576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1"/>
  <sheetViews>
    <sheetView workbookViewId="0">
      <selection sqref="A1:G1"/>
    </sheetView>
  </sheetViews>
  <sheetFormatPr defaultColWidth="9.109375" defaultRowHeight="15.6" x14ac:dyDescent="0.3"/>
  <cols>
    <col min="1" max="1" width="8.5546875" style="2" customWidth="1"/>
    <col min="2" max="2" width="22.88671875" style="12" customWidth="1"/>
    <col min="3" max="3" width="11.21875" style="13" bestFit="1" customWidth="1"/>
    <col min="4" max="4" width="6.109375" style="13" customWidth="1"/>
    <col min="5" max="5" width="37.5546875" style="2" customWidth="1"/>
    <col min="6" max="6" width="11.21875" style="81" customWidth="1"/>
    <col min="7" max="7" width="6.33203125" style="13" customWidth="1"/>
    <col min="8" max="16384" width="9.109375" style="8"/>
  </cols>
  <sheetData>
    <row r="1" spans="1:7" ht="15.6" customHeight="1" x14ac:dyDescent="0.3">
      <c r="A1" s="129" t="s">
        <v>139</v>
      </c>
      <c r="B1" s="129"/>
      <c r="C1" s="129"/>
      <c r="D1" s="129"/>
      <c r="E1" s="129"/>
      <c r="F1" s="129"/>
      <c r="G1" s="129"/>
    </row>
    <row r="2" spans="1:7" ht="15.6" customHeight="1" x14ac:dyDescent="0.3">
      <c r="A2" s="149" t="s">
        <v>141</v>
      </c>
      <c r="B2" s="149"/>
      <c r="C2" s="149"/>
      <c r="D2" s="149"/>
      <c r="E2" s="149"/>
      <c r="F2" s="149"/>
      <c r="G2" s="149"/>
    </row>
    <row r="3" spans="1:7" ht="15.6" customHeight="1" x14ac:dyDescent="0.3">
      <c r="A3" s="14" t="s">
        <v>111</v>
      </c>
      <c r="B3" s="14"/>
      <c r="C3" s="14"/>
      <c r="D3" s="14"/>
      <c r="G3" s="30"/>
    </row>
    <row r="4" spans="1:7" s="31" customFormat="1" ht="15.6" customHeight="1" x14ac:dyDescent="0.3">
      <c r="A4" s="145" t="s">
        <v>113</v>
      </c>
      <c r="B4" s="146"/>
      <c r="C4" s="33" t="s">
        <v>112</v>
      </c>
      <c r="D4" s="33" t="s">
        <v>1</v>
      </c>
      <c r="E4" s="92" t="s">
        <v>2</v>
      </c>
      <c r="F4" s="82" t="s">
        <v>0</v>
      </c>
      <c r="G4" s="33" t="s">
        <v>3</v>
      </c>
    </row>
    <row r="5" spans="1:7" x14ac:dyDescent="0.3">
      <c r="A5" s="34" t="s">
        <v>85</v>
      </c>
      <c r="B5" s="35">
        <f>Saturday!B253+1</f>
        <v>41</v>
      </c>
      <c r="C5" s="36"/>
      <c r="D5" s="36">
        <v>1</v>
      </c>
      <c r="E5" s="79"/>
      <c r="F5" s="83"/>
      <c r="G5" s="37"/>
    </row>
    <row r="6" spans="1:7" x14ac:dyDescent="0.3">
      <c r="A6" s="38" t="s">
        <v>0</v>
      </c>
      <c r="B6" s="7">
        <v>0.33333333333333331</v>
      </c>
      <c r="C6" s="37">
        <v>38</v>
      </c>
      <c r="D6" s="36">
        <v>2</v>
      </c>
      <c r="E6" s="96" t="str">
        <f>VLOOKUP(C6,'Saturday Standings'!$A$2:$C$42,3)</f>
        <v>Paddlin' Yotes</v>
      </c>
      <c r="F6" s="83">
        <v>1.9613425925925927E-3</v>
      </c>
      <c r="G6" s="37">
        <v>2</v>
      </c>
    </row>
    <row r="7" spans="1:7" x14ac:dyDescent="0.3">
      <c r="A7" s="34" t="s">
        <v>86</v>
      </c>
      <c r="B7" s="38" t="s">
        <v>6</v>
      </c>
      <c r="C7" s="37">
        <v>35</v>
      </c>
      <c r="D7" s="36">
        <v>3</v>
      </c>
      <c r="E7" s="96" t="str">
        <f>VLOOKUP(C7,'Saturday Standings'!$A$2:$C$42,3)</f>
        <v>Burton &amp; Co. Screamin' Sea Men</v>
      </c>
      <c r="F7" s="83">
        <v>1.9016203703703704E-3</v>
      </c>
      <c r="G7" s="37">
        <v>1</v>
      </c>
    </row>
    <row r="8" spans="1:7" x14ac:dyDescent="0.3">
      <c r="A8" s="34" t="s">
        <v>88</v>
      </c>
      <c r="B8" s="38" t="s">
        <v>204</v>
      </c>
      <c r="C8" s="37">
        <v>41</v>
      </c>
      <c r="D8" s="36">
        <v>4</v>
      </c>
      <c r="E8" s="79" t="str">
        <f>VLOOKUP(C8,'Saturday Standings'!$A$2:$C$42,3)</f>
        <v>Holy Ship</v>
      </c>
      <c r="F8" s="83">
        <v>2.1010416666666669E-3</v>
      </c>
      <c r="G8" s="37">
        <v>3</v>
      </c>
    </row>
    <row r="9" spans="1:7" x14ac:dyDescent="0.3">
      <c r="A9" s="32"/>
      <c r="B9" s="19"/>
      <c r="C9" s="20"/>
      <c r="D9" s="14"/>
      <c r="F9" s="84"/>
      <c r="G9" s="13" t="str">
        <f>IFERROR(RANK(F9,$F$5:$F$9,1),"")</f>
        <v/>
      </c>
    </row>
    <row r="10" spans="1:7" x14ac:dyDescent="0.3">
      <c r="A10" s="145" t="s">
        <v>113</v>
      </c>
      <c r="B10" s="146"/>
      <c r="C10" s="33" t="s">
        <v>112</v>
      </c>
      <c r="D10" s="33" t="s">
        <v>1</v>
      </c>
      <c r="E10" s="92" t="s">
        <v>2</v>
      </c>
      <c r="F10" s="82" t="s">
        <v>0</v>
      </c>
      <c r="G10" s="33" t="s">
        <v>3</v>
      </c>
    </row>
    <row r="11" spans="1:7" x14ac:dyDescent="0.3">
      <c r="A11" s="34" t="s">
        <v>85</v>
      </c>
      <c r="B11" s="35">
        <f>B5+1</f>
        <v>42</v>
      </c>
      <c r="C11" s="36"/>
      <c r="D11" s="36">
        <v>1</v>
      </c>
      <c r="E11" s="79"/>
      <c r="F11" s="83"/>
      <c r="G11" s="37"/>
    </row>
    <row r="12" spans="1:7" x14ac:dyDescent="0.3">
      <c r="A12" s="38" t="s">
        <v>0</v>
      </c>
      <c r="B12" s="7">
        <f>B6+10/24/60</f>
        <v>0.34027777777777773</v>
      </c>
      <c r="C12" s="37">
        <v>37</v>
      </c>
      <c r="D12" s="36">
        <v>2</v>
      </c>
      <c r="E12" s="96" t="str">
        <f>VLOOKUP(C12,'Saturday Standings'!$A$2:$C$42,3)</f>
        <v>Quest Support Services Dragons</v>
      </c>
      <c r="F12" s="83">
        <v>1.9395833333333333E-3</v>
      </c>
      <c r="G12" s="37">
        <v>2</v>
      </c>
    </row>
    <row r="13" spans="1:7" x14ac:dyDescent="0.3">
      <c r="A13" s="34" t="s">
        <v>86</v>
      </c>
      <c r="B13" s="38" t="s">
        <v>6</v>
      </c>
      <c r="C13" s="37">
        <f>8+2+8+8+8</f>
        <v>34</v>
      </c>
      <c r="D13" s="36">
        <v>3</v>
      </c>
      <c r="E13" s="96" t="str">
        <f>VLOOKUP(C13,'Saturday Standings'!$A$2:$C$42,3)</f>
        <v>Happy Hour ~ After Hours</v>
      </c>
      <c r="F13" s="83">
        <v>1.8218749999999999E-3</v>
      </c>
      <c r="G13" s="37">
        <v>1</v>
      </c>
    </row>
    <row r="14" spans="1:7" x14ac:dyDescent="0.3">
      <c r="A14" s="34" t="s">
        <v>88</v>
      </c>
      <c r="B14" s="38" t="s">
        <v>205</v>
      </c>
      <c r="C14" s="37">
        <v>40</v>
      </c>
      <c r="D14" s="36">
        <v>4</v>
      </c>
      <c r="E14" s="96" t="str">
        <f>VLOOKUP(C14,'Saturday Standings'!$A$2:$C$42,3)</f>
        <v>Snapping Turtles</v>
      </c>
      <c r="F14" s="83">
        <v>1.9442129629629629E-3</v>
      </c>
      <c r="G14" s="37">
        <v>3</v>
      </c>
    </row>
    <row r="15" spans="1:7" x14ac:dyDescent="0.3">
      <c r="A15" s="32"/>
      <c r="B15" s="19"/>
      <c r="C15" s="20"/>
      <c r="D15" s="14"/>
      <c r="F15" s="84"/>
      <c r="G15" s="13" t="str">
        <f>IFERROR(RANK(F15,$F$11:$F$15,1),"")</f>
        <v/>
      </c>
    </row>
    <row r="16" spans="1:7" x14ac:dyDescent="0.3">
      <c r="A16" s="145" t="s">
        <v>113</v>
      </c>
      <c r="B16" s="146"/>
      <c r="C16" s="33" t="s">
        <v>112</v>
      </c>
      <c r="D16" s="33" t="s">
        <v>1</v>
      </c>
      <c r="E16" s="92" t="s">
        <v>2</v>
      </c>
      <c r="F16" s="82" t="s">
        <v>0</v>
      </c>
      <c r="G16" s="33" t="s">
        <v>3</v>
      </c>
    </row>
    <row r="17" spans="1:7" x14ac:dyDescent="0.3">
      <c r="A17" s="34" t="s">
        <v>85</v>
      </c>
      <c r="B17" s="35">
        <f>B11+1</f>
        <v>43</v>
      </c>
      <c r="C17" s="36"/>
      <c r="D17" s="36">
        <v>1</v>
      </c>
      <c r="E17" s="79"/>
      <c r="F17" s="83"/>
      <c r="G17" s="37"/>
    </row>
    <row r="18" spans="1:7" x14ac:dyDescent="0.3">
      <c r="A18" s="38" t="s">
        <v>0</v>
      </c>
      <c r="B18" s="7">
        <f>B12+10/24/60</f>
        <v>0.34722222222222215</v>
      </c>
      <c r="C18" s="37">
        <v>36</v>
      </c>
      <c r="D18" s="36">
        <v>2</v>
      </c>
      <c r="E18" s="96" t="str">
        <f>VLOOKUP(C18,'Saturday Standings'!$A$2:$C$42,3)</f>
        <v>KPMG Blue Divide</v>
      </c>
      <c r="F18" s="83">
        <v>1.8392361111111109E-3</v>
      </c>
      <c r="G18" s="37">
        <v>1</v>
      </c>
    </row>
    <row r="19" spans="1:7" x14ac:dyDescent="0.3">
      <c r="A19" s="34" t="s">
        <v>86</v>
      </c>
      <c r="B19" s="38" t="s">
        <v>6</v>
      </c>
      <c r="C19" s="37">
        <f>8+1+8+8+8</f>
        <v>33</v>
      </c>
      <c r="D19" s="36">
        <v>3</v>
      </c>
      <c r="E19" s="96" t="str">
        <f>VLOOKUP(C19,'Saturday Standings'!$A$2:$C$42,3)</f>
        <v>Dragon Masters</v>
      </c>
      <c r="F19" s="83">
        <v>1.8685185185185185E-3</v>
      </c>
      <c r="G19" s="37">
        <v>2</v>
      </c>
    </row>
    <row r="20" spans="1:7" x14ac:dyDescent="0.3">
      <c r="A20" s="34" t="s">
        <v>88</v>
      </c>
      <c r="B20" s="38" t="s">
        <v>203</v>
      </c>
      <c r="C20" s="37">
        <v>39</v>
      </c>
      <c r="D20" s="36">
        <v>4</v>
      </c>
      <c r="E20" s="79" t="str">
        <f>VLOOKUP(C20,'Saturday Standings'!$A$2:$C$42,3)</f>
        <v>AHS Sync or Swim</v>
      </c>
      <c r="F20" s="83">
        <v>1.9730324074074073E-3</v>
      </c>
      <c r="G20" s="37">
        <v>3</v>
      </c>
    </row>
    <row r="21" spans="1:7" x14ac:dyDescent="0.3">
      <c r="B21" s="19"/>
      <c r="C21" s="20"/>
      <c r="D21" s="14"/>
      <c r="F21" s="84"/>
    </row>
    <row r="22" spans="1:7" x14ac:dyDescent="0.3">
      <c r="A22" s="145" t="s">
        <v>114</v>
      </c>
      <c r="B22" s="146"/>
      <c r="C22" s="33" t="s">
        <v>112</v>
      </c>
      <c r="D22" s="33" t="s">
        <v>1</v>
      </c>
      <c r="E22" s="92" t="s">
        <v>2</v>
      </c>
      <c r="F22" s="82" t="s">
        <v>0</v>
      </c>
      <c r="G22" s="33" t="s">
        <v>3</v>
      </c>
    </row>
    <row r="23" spans="1:7" x14ac:dyDescent="0.3">
      <c r="A23" s="34" t="s">
        <v>85</v>
      </c>
      <c r="B23" s="35">
        <f>B17+1</f>
        <v>44</v>
      </c>
      <c r="C23" s="37">
        <f>8+8+8+8</f>
        <v>32</v>
      </c>
      <c r="D23" s="36">
        <v>1</v>
      </c>
      <c r="E23" s="79" t="str">
        <f>VLOOKUP(C23,'Saturday Standings'!$A$2:$C$42,3)</f>
        <v>High Level Canoes and Kayaks</v>
      </c>
      <c r="F23" s="83">
        <v>1.7863425925925926E-3</v>
      </c>
      <c r="G23" s="37">
        <v>3</v>
      </c>
    </row>
    <row r="24" spans="1:7" x14ac:dyDescent="0.3">
      <c r="A24" s="38" t="s">
        <v>0</v>
      </c>
      <c r="B24" s="7">
        <f>B18+10/24/60</f>
        <v>0.35416666666666657</v>
      </c>
      <c r="C24" s="37">
        <f>8+4+8+8</f>
        <v>28</v>
      </c>
      <c r="D24" s="36">
        <v>2</v>
      </c>
      <c r="E24" s="79" t="str">
        <f>VLOOKUP(C24,'Saturday Standings'!$A$2:$C$42,3)</f>
        <v>LFS Bravehearts</v>
      </c>
      <c r="F24" s="83">
        <v>1.8048611111111112E-3</v>
      </c>
      <c r="G24" s="37">
        <v>4</v>
      </c>
    </row>
    <row r="25" spans="1:7" x14ac:dyDescent="0.3">
      <c r="A25" s="34" t="s">
        <v>86</v>
      </c>
      <c r="B25" s="38" t="s">
        <v>6</v>
      </c>
      <c r="C25" s="37">
        <f>8+2+8+8</f>
        <v>26</v>
      </c>
      <c r="D25" s="36">
        <v>3</v>
      </c>
      <c r="E25" s="96" t="str">
        <f>VLOOKUP(C25,'Saturday Standings'!$A$2:$C$42,3)</f>
        <v>U of L Pronghorn Paddlers</v>
      </c>
      <c r="F25" s="83">
        <v>1.7855324074074073E-3</v>
      </c>
      <c r="G25" s="37">
        <v>2</v>
      </c>
    </row>
    <row r="26" spans="1:7" x14ac:dyDescent="0.3">
      <c r="A26" s="34" t="s">
        <v>88</v>
      </c>
      <c r="B26" s="38" t="s">
        <v>206</v>
      </c>
      <c r="C26" s="37">
        <f>8+6+8+8</f>
        <v>30</v>
      </c>
      <c r="D26" s="36">
        <v>4</v>
      </c>
      <c r="E26" s="96" t="str">
        <f>VLOOKUP(C26,'Saturday Standings'!$A$2:$C$42,3)</f>
        <v>Henderson Lakers</v>
      </c>
      <c r="F26" s="83">
        <v>1.7739583333333333E-3</v>
      </c>
      <c r="G26" s="37">
        <v>1</v>
      </c>
    </row>
    <row r="27" spans="1:7" x14ac:dyDescent="0.3">
      <c r="A27" s="32"/>
      <c r="B27" s="19"/>
      <c r="C27" s="20"/>
      <c r="D27" s="14"/>
      <c r="F27" s="84"/>
    </row>
    <row r="28" spans="1:7" ht="15.6" customHeight="1" x14ac:dyDescent="0.3">
      <c r="A28" s="145" t="s">
        <v>114</v>
      </c>
      <c r="B28" s="146"/>
      <c r="C28" s="33" t="s">
        <v>112</v>
      </c>
      <c r="D28" s="33" t="s">
        <v>1</v>
      </c>
      <c r="E28" s="92" t="s">
        <v>2</v>
      </c>
      <c r="F28" s="82" t="s">
        <v>0</v>
      </c>
      <c r="G28" s="33" t="s">
        <v>3</v>
      </c>
    </row>
    <row r="29" spans="1:7" x14ac:dyDescent="0.3">
      <c r="A29" s="34" t="s">
        <v>85</v>
      </c>
      <c r="B29" s="35">
        <f>B23+1</f>
        <v>45</v>
      </c>
      <c r="C29" s="37">
        <f>8+7+8+8</f>
        <v>31</v>
      </c>
      <c r="D29" s="36">
        <v>1</v>
      </c>
      <c r="E29" s="79" t="str">
        <f>VLOOKUP(C29,'Saturday Standings'!$A$2:$C$42,3)</f>
        <v>Rudder Chaos</v>
      </c>
      <c r="F29" s="83">
        <v>1.806365740740741E-3</v>
      </c>
      <c r="G29" s="37">
        <v>3</v>
      </c>
    </row>
    <row r="30" spans="1:7" x14ac:dyDescent="0.3">
      <c r="A30" s="38" t="s">
        <v>0</v>
      </c>
      <c r="B30" s="7">
        <f>B24+10/24/60</f>
        <v>0.36111111111111099</v>
      </c>
      <c r="C30" s="37">
        <f>8+3+8+8</f>
        <v>27</v>
      </c>
      <c r="D30" s="36">
        <v>2</v>
      </c>
      <c r="E30" s="79" t="str">
        <f>VLOOKUP(C30,'Saturday Standings'!$A$2:$C$42,3)</f>
        <v>Prairie Fire</v>
      </c>
      <c r="F30" s="83">
        <v>1.8124999999999999E-3</v>
      </c>
      <c r="G30" s="37">
        <v>4</v>
      </c>
    </row>
    <row r="31" spans="1:7" x14ac:dyDescent="0.3">
      <c r="A31" s="34" t="s">
        <v>86</v>
      </c>
      <c r="B31" s="38" t="s">
        <v>6</v>
      </c>
      <c r="C31" s="37">
        <f>8+1+8+8</f>
        <v>25</v>
      </c>
      <c r="D31" s="36">
        <v>3</v>
      </c>
      <c r="E31" s="79" t="str">
        <f>VLOOKUP(C31,'Saturday Standings'!$A$2:$C$42,3)</f>
        <v>Best Western Oarfins</v>
      </c>
      <c r="F31" s="83">
        <v>1.8017361111111109E-3</v>
      </c>
      <c r="G31" s="37">
        <v>2</v>
      </c>
    </row>
    <row r="32" spans="1:7" x14ac:dyDescent="0.3">
      <c r="A32" s="34" t="s">
        <v>88</v>
      </c>
      <c r="B32" s="38" t="s">
        <v>207</v>
      </c>
      <c r="C32" s="37">
        <f>8+5+8+8</f>
        <v>29</v>
      </c>
      <c r="D32" s="36">
        <v>4</v>
      </c>
      <c r="E32" s="96" t="str">
        <f>VLOOKUP(C32,'Saturday Standings'!$A$2:$C$42,3)</f>
        <v>Distilled Liquor Co.</v>
      </c>
      <c r="F32" s="83">
        <v>1.7454861111111111E-3</v>
      </c>
      <c r="G32" s="37">
        <v>1</v>
      </c>
    </row>
    <row r="33" spans="1:7" x14ac:dyDescent="0.3">
      <c r="A33" s="32"/>
      <c r="B33" s="19"/>
      <c r="C33" s="20"/>
      <c r="D33" s="20"/>
      <c r="F33" s="85"/>
    </row>
    <row r="34" spans="1:7" ht="15.6" customHeight="1" x14ac:dyDescent="0.3">
      <c r="A34" s="147" t="s">
        <v>118</v>
      </c>
      <c r="B34" s="147"/>
      <c r="C34" s="39" t="s">
        <v>112</v>
      </c>
      <c r="D34" s="40" t="s">
        <v>1</v>
      </c>
      <c r="E34" s="93" t="s">
        <v>2</v>
      </c>
      <c r="F34" s="86" t="s">
        <v>0</v>
      </c>
      <c r="G34" s="40" t="s">
        <v>3</v>
      </c>
    </row>
    <row r="35" spans="1:7" x14ac:dyDescent="0.3">
      <c r="A35" s="5" t="s">
        <v>85</v>
      </c>
      <c r="B35" s="3">
        <f>B29+1</f>
        <v>46</v>
      </c>
      <c r="C35" s="41"/>
      <c r="D35" s="42">
        <v>1</v>
      </c>
      <c r="E35" s="43"/>
      <c r="F35" s="87"/>
      <c r="G35" s="42"/>
    </row>
    <row r="36" spans="1:7" x14ac:dyDescent="0.3">
      <c r="A36" s="1" t="s">
        <v>0</v>
      </c>
      <c r="B36" s="7">
        <f>B30+10/24/60</f>
        <v>0.36805555555555541</v>
      </c>
      <c r="C36" s="44">
        <v>22</v>
      </c>
      <c r="D36" s="42">
        <v>2</v>
      </c>
      <c r="E36" s="79" t="str">
        <f>VLOOKUP(C36,'Saturday Standings'!$A$43:$C$67,3)</f>
        <v>Snapdragons</v>
      </c>
      <c r="F36" s="87">
        <v>2.0415509259259263E-3</v>
      </c>
      <c r="G36" s="42">
        <v>3</v>
      </c>
    </row>
    <row r="37" spans="1:7" x14ac:dyDescent="0.3">
      <c r="A37" s="5" t="s">
        <v>86</v>
      </c>
      <c r="B37" s="1" t="s">
        <v>87</v>
      </c>
      <c r="C37" s="44">
        <v>19</v>
      </c>
      <c r="D37" s="42">
        <v>3</v>
      </c>
      <c r="E37" s="79" t="str">
        <f>VLOOKUP(C37,'Saturday Standings'!$A$43:$C$67,3)</f>
        <v>Abreast in the Rockies</v>
      </c>
      <c r="F37" s="87">
        <v>1.9386574074074072E-3</v>
      </c>
      <c r="G37" s="42">
        <v>1</v>
      </c>
    </row>
    <row r="38" spans="1:7" x14ac:dyDescent="0.3">
      <c r="A38" s="5" t="s">
        <v>88</v>
      </c>
      <c r="B38" s="29" t="s">
        <v>208</v>
      </c>
      <c r="C38" s="44">
        <v>25</v>
      </c>
      <c r="D38" s="42">
        <v>4</v>
      </c>
      <c r="E38" s="79" t="str">
        <f>VLOOKUP(C38,'Saturday Standings'!$A$43:$C$67,3)</f>
        <v>YWise Women in a Boat</v>
      </c>
      <c r="F38" s="87">
        <v>1.9583333333333336E-3</v>
      </c>
      <c r="G38" s="42">
        <v>2</v>
      </c>
    </row>
    <row r="39" spans="1:7" x14ac:dyDescent="0.3">
      <c r="A39" s="32"/>
      <c r="B39" s="19"/>
      <c r="C39" s="20"/>
      <c r="D39" s="14"/>
      <c r="F39" s="84"/>
    </row>
    <row r="40" spans="1:7" ht="15.6" customHeight="1" x14ac:dyDescent="0.3">
      <c r="A40" s="147" t="s">
        <v>118</v>
      </c>
      <c r="B40" s="147"/>
      <c r="C40" s="39" t="s">
        <v>112</v>
      </c>
      <c r="D40" s="40" t="s">
        <v>1</v>
      </c>
      <c r="E40" s="93" t="s">
        <v>2</v>
      </c>
      <c r="F40" s="86" t="s">
        <v>0</v>
      </c>
      <c r="G40" s="40" t="s">
        <v>3</v>
      </c>
    </row>
    <row r="41" spans="1:7" x14ac:dyDescent="0.3">
      <c r="A41" s="5" t="s">
        <v>85</v>
      </c>
      <c r="B41" s="3">
        <f>B35+1</f>
        <v>47</v>
      </c>
      <c r="C41" s="41"/>
      <c r="D41" s="42">
        <v>1</v>
      </c>
      <c r="E41" s="43"/>
      <c r="F41" s="87"/>
      <c r="G41" s="42"/>
    </row>
    <row r="42" spans="1:7" x14ac:dyDescent="0.3">
      <c r="A42" s="1" t="s">
        <v>0</v>
      </c>
      <c r="B42" s="7">
        <f>B36+10/24/60</f>
        <v>0.37499999999999983</v>
      </c>
      <c r="C42" s="44">
        <v>21</v>
      </c>
      <c r="D42" s="42">
        <v>2</v>
      </c>
      <c r="E42" s="79" t="str">
        <f>VLOOKUP(C42,'Saturday Standings'!$A$43:$C$67,3)</f>
        <v>Sister Power</v>
      </c>
      <c r="F42" s="87">
        <v>2.0054398148148149E-3</v>
      </c>
      <c r="G42" s="42">
        <v>3</v>
      </c>
    </row>
    <row r="43" spans="1:7" x14ac:dyDescent="0.3">
      <c r="A43" s="5" t="s">
        <v>86</v>
      </c>
      <c r="B43" s="1" t="s">
        <v>87</v>
      </c>
      <c r="C43" s="44">
        <f>8+2+8</f>
        <v>18</v>
      </c>
      <c r="D43" s="42">
        <v>3</v>
      </c>
      <c r="E43" s="79" t="str">
        <f>VLOOKUP(C43,'Saturday Standings'!$A$43:$C$67,3)</f>
        <v>Abreast of 'bridge</v>
      </c>
      <c r="F43" s="87">
        <v>1.9603009259259261E-3</v>
      </c>
      <c r="G43" s="42">
        <v>1</v>
      </c>
    </row>
    <row r="44" spans="1:7" x14ac:dyDescent="0.3">
      <c r="A44" s="5" t="s">
        <v>88</v>
      </c>
      <c r="B44" s="29" t="s">
        <v>209</v>
      </c>
      <c r="C44" s="44">
        <v>24</v>
      </c>
      <c r="D44" s="42">
        <v>4</v>
      </c>
      <c r="E44" s="79" t="str">
        <f>VLOOKUP(C44,'Saturday Standings'!$A$43:$C$67,3)</f>
        <v>Thunderstrokes</v>
      </c>
      <c r="F44" s="87">
        <v>1.9935185185185186E-3</v>
      </c>
      <c r="G44" s="42">
        <v>2</v>
      </c>
    </row>
    <row r="45" spans="1:7" x14ac:dyDescent="0.3">
      <c r="A45" s="32"/>
      <c r="B45" s="19"/>
      <c r="C45" s="18"/>
      <c r="D45" s="6"/>
      <c r="E45" s="1"/>
      <c r="F45" s="88"/>
      <c r="G45" s="6"/>
    </row>
    <row r="46" spans="1:7" ht="15.6" customHeight="1" x14ac:dyDescent="0.3">
      <c r="A46" s="147" t="s">
        <v>118</v>
      </c>
      <c r="B46" s="147"/>
      <c r="C46" s="39" t="s">
        <v>112</v>
      </c>
      <c r="D46" s="40" t="s">
        <v>1</v>
      </c>
      <c r="E46" s="93" t="s">
        <v>2</v>
      </c>
      <c r="F46" s="86" t="s">
        <v>0</v>
      </c>
      <c r="G46" s="40" t="s">
        <v>3</v>
      </c>
    </row>
    <row r="47" spans="1:7" x14ac:dyDescent="0.3">
      <c r="A47" s="5" t="s">
        <v>85</v>
      </c>
      <c r="B47" s="3">
        <f>B41+1</f>
        <v>48</v>
      </c>
      <c r="C47" s="41"/>
      <c r="D47" s="42">
        <v>1</v>
      </c>
      <c r="E47" s="43"/>
      <c r="F47" s="87"/>
      <c r="G47" s="42"/>
    </row>
    <row r="48" spans="1:7" x14ac:dyDescent="0.3">
      <c r="A48" s="1" t="s">
        <v>0</v>
      </c>
      <c r="B48" s="7">
        <f>B42+10/24/60</f>
        <v>0.38194444444444425</v>
      </c>
      <c r="C48" s="44">
        <v>20</v>
      </c>
      <c r="D48" s="42">
        <v>2</v>
      </c>
      <c r="E48" s="79" t="str">
        <f>VLOOKUP(C48,'Saturday Standings'!$A$43:$C$67,3)</f>
        <v>WTF?! Where's The Finish?!</v>
      </c>
      <c r="F48" s="87">
        <v>2.0258101851851852E-3</v>
      </c>
      <c r="G48" s="42">
        <v>2</v>
      </c>
    </row>
    <row r="49" spans="1:7" x14ac:dyDescent="0.3">
      <c r="A49" s="5" t="s">
        <v>86</v>
      </c>
      <c r="B49" s="1" t="s">
        <v>87</v>
      </c>
      <c r="C49" s="44">
        <f>8+1+8</f>
        <v>17</v>
      </c>
      <c r="D49" s="42">
        <v>3</v>
      </c>
      <c r="E49" s="79" t="str">
        <f>VLOOKUP(C49,'Saturday Standings'!$A$43:$C$67,3)</f>
        <v>Lethbridge College Kodiaks women's team</v>
      </c>
      <c r="F49" s="87">
        <v>1.9274305555555555E-3</v>
      </c>
      <c r="G49" s="42">
        <v>1</v>
      </c>
    </row>
    <row r="50" spans="1:7" x14ac:dyDescent="0.3">
      <c r="A50" s="5" t="s">
        <v>88</v>
      </c>
      <c r="B50" s="29" t="s">
        <v>210</v>
      </c>
      <c r="C50" s="44">
        <v>23</v>
      </c>
      <c r="D50" s="42">
        <v>4</v>
      </c>
      <c r="E50" s="79" t="str">
        <f>VLOOKUP(C50,'Saturday Standings'!$A$43:$C$67,3)</f>
        <v>Busting with Energy</v>
      </c>
      <c r="F50" s="87">
        <v>2.1299768518518521E-3</v>
      </c>
      <c r="G50" s="42">
        <v>3</v>
      </c>
    </row>
    <row r="51" spans="1:7" x14ac:dyDescent="0.3">
      <c r="A51" s="32"/>
      <c r="B51" s="19"/>
      <c r="C51" s="20"/>
      <c r="D51" s="14"/>
      <c r="F51" s="84"/>
    </row>
    <row r="52" spans="1:7" ht="15.6" customHeight="1" x14ac:dyDescent="0.3">
      <c r="A52" s="147" t="s">
        <v>119</v>
      </c>
      <c r="B52" s="147"/>
      <c r="C52" s="39" t="s">
        <v>112</v>
      </c>
      <c r="D52" s="40" t="s">
        <v>1</v>
      </c>
      <c r="E52" s="93" t="s">
        <v>2</v>
      </c>
      <c r="F52" s="86" t="s">
        <v>0</v>
      </c>
      <c r="G52" s="40" t="s">
        <v>3</v>
      </c>
    </row>
    <row r="53" spans="1:7" x14ac:dyDescent="0.3">
      <c r="A53" s="5" t="s">
        <v>85</v>
      </c>
      <c r="B53" s="3">
        <f>B47+1</f>
        <v>49</v>
      </c>
      <c r="C53" s="41">
        <f>8+8</f>
        <v>16</v>
      </c>
      <c r="D53" s="42">
        <v>1</v>
      </c>
      <c r="E53" s="79" t="str">
        <f>VLOOKUP(C53,'Saturday Standings'!$A$43:$C$67,3)</f>
        <v>Breast Friends</v>
      </c>
      <c r="F53" s="87">
        <v>1.9112268518518517E-3</v>
      </c>
      <c r="G53" s="42">
        <v>4</v>
      </c>
    </row>
    <row r="54" spans="1:7" x14ac:dyDescent="0.3">
      <c r="A54" s="1" t="s">
        <v>0</v>
      </c>
      <c r="B54" s="7">
        <f>B48+10/24/60</f>
        <v>0.38888888888888867</v>
      </c>
      <c r="C54" s="44">
        <f>8+4</f>
        <v>12</v>
      </c>
      <c r="D54" s="42">
        <v>2</v>
      </c>
      <c r="E54" s="79" t="str">
        <f>VLOOKUP(C54,'Saturday Standings'!$A$43:$C$67,3)</f>
        <v>Team Miles</v>
      </c>
      <c r="F54" s="87">
        <v>1.8394675925925924E-3</v>
      </c>
      <c r="G54" s="42">
        <v>1</v>
      </c>
    </row>
    <row r="55" spans="1:7" x14ac:dyDescent="0.3">
      <c r="A55" s="5" t="s">
        <v>86</v>
      </c>
      <c r="B55" s="1" t="s">
        <v>87</v>
      </c>
      <c r="C55" s="44">
        <f>8+2</f>
        <v>10</v>
      </c>
      <c r="D55" s="42">
        <v>3</v>
      </c>
      <c r="E55" s="79" t="str">
        <f>VLOOKUP(C55,'Saturday Standings'!$A$43:$C$67,3)</f>
        <v>What Time Is It? Happy Hour</v>
      </c>
      <c r="F55" s="87">
        <v>1.8449074074074073E-3</v>
      </c>
      <c r="G55" s="42">
        <v>2</v>
      </c>
    </row>
    <row r="56" spans="1:7" x14ac:dyDescent="0.3">
      <c r="A56" s="5" t="s">
        <v>88</v>
      </c>
      <c r="B56" s="29" t="s">
        <v>92</v>
      </c>
      <c r="C56" s="44">
        <f>8+6</f>
        <v>14</v>
      </c>
      <c r="D56" s="42">
        <v>4</v>
      </c>
      <c r="E56" s="79" t="str">
        <f>VLOOKUP(C56,'Saturday Standings'!$A$43:$C$67,3)</f>
        <v>For The Win</v>
      </c>
      <c r="F56" s="87">
        <v>1.8491898148148148E-3</v>
      </c>
      <c r="G56" s="42">
        <v>3</v>
      </c>
    </row>
    <row r="57" spans="1:7" x14ac:dyDescent="0.3">
      <c r="A57" s="32"/>
      <c r="B57" s="19"/>
      <c r="C57" s="20"/>
      <c r="D57" s="20"/>
      <c r="E57" s="32"/>
      <c r="F57" s="84"/>
      <c r="G57" s="17"/>
    </row>
    <row r="58" spans="1:7" ht="15.6" customHeight="1" x14ac:dyDescent="0.3">
      <c r="A58" s="147" t="s">
        <v>119</v>
      </c>
      <c r="B58" s="147"/>
      <c r="C58" s="39" t="s">
        <v>112</v>
      </c>
      <c r="D58" s="40" t="s">
        <v>1</v>
      </c>
      <c r="E58" s="93" t="s">
        <v>2</v>
      </c>
      <c r="F58" s="86" t="s">
        <v>0</v>
      </c>
      <c r="G58" s="40" t="s">
        <v>3</v>
      </c>
    </row>
    <row r="59" spans="1:7" x14ac:dyDescent="0.3">
      <c r="A59" s="5" t="s">
        <v>85</v>
      </c>
      <c r="B59" s="3">
        <f>B53+1</f>
        <v>50</v>
      </c>
      <c r="C59" s="41">
        <f>8+7</f>
        <v>15</v>
      </c>
      <c r="D59" s="42">
        <v>1</v>
      </c>
      <c r="E59" s="79" t="str">
        <f>VLOOKUP(C59,'Saturday Standings'!$A$43:$C$67,3)</f>
        <v>NautiGals</v>
      </c>
      <c r="F59" s="87">
        <v>1.9177083333333331E-3</v>
      </c>
      <c r="G59" s="42">
        <v>4</v>
      </c>
    </row>
    <row r="60" spans="1:7" x14ac:dyDescent="0.3">
      <c r="A60" s="1" t="s">
        <v>0</v>
      </c>
      <c r="B60" s="7">
        <f>B54+10/24/60</f>
        <v>0.39583333333333309</v>
      </c>
      <c r="C60" s="44">
        <f>8+3</f>
        <v>11</v>
      </c>
      <c r="D60" s="42">
        <v>2</v>
      </c>
      <c r="E60" s="79" t="str">
        <f>VLOOKUP(C60,'Saturday Standings'!$A$43:$C$67,3)</f>
        <v>Sistership Daenerys</v>
      </c>
      <c r="F60" s="87">
        <v>1.8918981481481484E-3</v>
      </c>
      <c r="G60" s="42">
        <v>2</v>
      </c>
    </row>
    <row r="61" spans="1:7" x14ac:dyDescent="0.3">
      <c r="A61" s="5" t="s">
        <v>86</v>
      </c>
      <c r="B61" s="1" t="s">
        <v>87</v>
      </c>
      <c r="C61" s="44">
        <f>8+1</f>
        <v>9</v>
      </c>
      <c r="D61" s="42">
        <v>3</v>
      </c>
      <c r="E61" s="79" t="str">
        <f>VLOOKUP(C61,'Saturday Standings'!$A$43:$C$67,3)</f>
        <v>Wood'n Eye</v>
      </c>
      <c r="F61" s="87">
        <v>1.8879629629629628E-3</v>
      </c>
      <c r="G61" s="42">
        <v>1</v>
      </c>
    </row>
    <row r="62" spans="1:7" x14ac:dyDescent="0.3">
      <c r="A62" s="5" t="s">
        <v>88</v>
      </c>
      <c r="B62" s="29" t="s">
        <v>211</v>
      </c>
      <c r="C62" s="44">
        <f>8+5</f>
        <v>13</v>
      </c>
      <c r="D62" s="42">
        <v>4</v>
      </c>
      <c r="E62" s="79" t="str">
        <f>VLOOKUP(C62,'Saturday Standings'!$A$43:$C$67,3)</f>
        <v>Kootenay Rhythm Dragons LOL</v>
      </c>
      <c r="F62" s="87">
        <v>1.8937499999999998E-3</v>
      </c>
      <c r="G62" s="42">
        <v>3</v>
      </c>
    </row>
    <row r="63" spans="1:7" x14ac:dyDescent="0.3">
      <c r="A63" s="32"/>
      <c r="B63" s="19"/>
      <c r="C63" s="20"/>
      <c r="D63" s="14"/>
      <c r="F63" s="84"/>
    </row>
    <row r="64" spans="1:7" ht="15.6" customHeight="1" x14ac:dyDescent="0.3">
      <c r="A64" s="147" t="s">
        <v>120</v>
      </c>
      <c r="B64" s="147"/>
      <c r="C64" s="39" t="s">
        <v>112</v>
      </c>
      <c r="D64" s="40" t="s">
        <v>1</v>
      </c>
      <c r="E64" s="93" t="s">
        <v>2</v>
      </c>
      <c r="F64" s="86" t="s">
        <v>0</v>
      </c>
      <c r="G64" s="40" t="s">
        <v>3</v>
      </c>
    </row>
    <row r="65" spans="1:7" x14ac:dyDescent="0.3">
      <c r="A65" s="5" t="s">
        <v>85</v>
      </c>
      <c r="B65" s="3">
        <f>B59+1</f>
        <v>51</v>
      </c>
      <c r="C65" s="41">
        <v>8</v>
      </c>
      <c r="D65" s="42">
        <v>1</v>
      </c>
      <c r="E65" s="79" t="str">
        <f>VLOOKUP(C65,'Saturday Standings'!$A$43:$C$67,3)</f>
        <v>Sistership Phoenix</v>
      </c>
      <c r="F65" s="87">
        <v>1.9167824074074072E-3</v>
      </c>
      <c r="G65" s="42">
        <v>4</v>
      </c>
    </row>
    <row r="66" spans="1:7" x14ac:dyDescent="0.3">
      <c r="A66" s="1" t="s">
        <v>0</v>
      </c>
      <c r="B66" s="7">
        <f>B60+10/24/60</f>
        <v>0.40277777777777751</v>
      </c>
      <c r="C66" s="44">
        <v>4</v>
      </c>
      <c r="D66" s="42">
        <v>2</v>
      </c>
      <c r="E66" s="79" t="str">
        <f>VLOOKUP(C66,'Saturday Standings'!$A$43:$C$67,3)</f>
        <v>Victorious Secret</v>
      </c>
      <c r="F66" s="87">
        <v>1.7775462962962964E-3</v>
      </c>
      <c r="G66" s="42">
        <v>2</v>
      </c>
    </row>
    <row r="67" spans="1:7" x14ac:dyDescent="0.3">
      <c r="A67" s="5" t="s">
        <v>86</v>
      </c>
      <c r="B67" s="1" t="s">
        <v>87</v>
      </c>
      <c r="C67" s="44">
        <v>2</v>
      </c>
      <c r="D67" s="42">
        <v>3</v>
      </c>
      <c r="E67" s="79" t="str">
        <f>VLOOKUP(C67,'Saturday Standings'!$A$43:$C$67,3)</f>
        <v>Yahoo Angels</v>
      </c>
      <c r="F67" s="87">
        <v>1.6930555555555555E-3</v>
      </c>
      <c r="G67" s="42">
        <v>1</v>
      </c>
    </row>
    <row r="68" spans="1:7" x14ac:dyDescent="0.3">
      <c r="A68" s="5" t="s">
        <v>88</v>
      </c>
      <c r="B68" s="29" t="s">
        <v>226</v>
      </c>
      <c r="C68" s="44">
        <v>6</v>
      </c>
      <c r="D68" s="42">
        <v>4</v>
      </c>
      <c r="E68" s="79" t="str">
        <f>VLOOKUP(C68,'Saturday Standings'!$A$43:$C$67,3)</f>
        <v>Wake My Day</v>
      </c>
      <c r="F68" s="87">
        <v>1.8141203703703705E-3</v>
      </c>
      <c r="G68" s="42">
        <v>3</v>
      </c>
    </row>
    <row r="69" spans="1:7" x14ac:dyDescent="0.3">
      <c r="A69" s="32"/>
      <c r="B69" s="8"/>
      <c r="C69" s="8"/>
      <c r="D69" s="14"/>
      <c r="F69" s="84"/>
    </row>
    <row r="70" spans="1:7" ht="15.6" customHeight="1" x14ac:dyDescent="0.3">
      <c r="A70" s="147" t="s">
        <v>120</v>
      </c>
      <c r="B70" s="147"/>
      <c r="C70" s="39" t="s">
        <v>112</v>
      </c>
      <c r="D70" s="40" t="s">
        <v>1</v>
      </c>
      <c r="E70" s="93" t="s">
        <v>2</v>
      </c>
      <c r="F70" s="86" t="s">
        <v>0</v>
      </c>
      <c r="G70" s="40" t="s">
        <v>3</v>
      </c>
    </row>
    <row r="71" spans="1:7" x14ac:dyDescent="0.3">
      <c r="A71" s="5" t="s">
        <v>85</v>
      </c>
      <c r="B71" s="3">
        <f>B65+1</f>
        <v>52</v>
      </c>
      <c r="C71" s="41">
        <v>7</v>
      </c>
      <c r="D71" s="42">
        <v>1</v>
      </c>
      <c r="E71" s="79" t="str">
        <f>VLOOKUP(C71,'Saturday Standings'!$A$43:$C$67,3)</f>
        <v>EDBRC Wahine Kei Waka</v>
      </c>
      <c r="F71" s="87">
        <v>1.8577546296296296E-3</v>
      </c>
      <c r="G71" s="42">
        <v>4</v>
      </c>
    </row>
    <row r="72" spans="1:7" x14ac:dyDescent="0.3">
      <c r="A72" s="1" t="s">
        <v>0</v>
      </c>
      <c r="B72" s="7">
        <f>B66+10/24/60</f>
        <v>0.40972222222222193</v>
      </c>
      <c r="C72" s="44">
        <v>3</v>
      </c>
      <c r="D72" s="42">
        <v>2</v>
      </c>
      <c r="E72" s="79" t="str">
        <f>VLOOKUP(C72,'Saturday Standings'!$A$43:$C$67,3)</f>
        <v>Blazing Paddles</v>
      </c>
      <c r="F72" s="87">
        <v>1.7740740740740744E-3</v>
      </c>
      <c r="G72" s="42">
        <v>2</v>
      </c>
    </row>
    <row r="73" spans="1:7" x14ac:dyDescent="0.3">
      <c r="A73" s="5" t="s">
        <v>86</v>
      </c>
      <c r="B73" s="1" t="s">
        <v>87</v>
      </c>
      <c r="C73" s="44">
        <v>1</v>
      </c>
      <c r="D73" s="42">
        <v>3</v>
      </c>
      <c r="E73" s="79" t="str">
        <f>VLOOKUP(C73,'Saturday Standings'!$A$43:$C$67,3)</f>
        <v>Dragnum Bad Buoys</v>
      </c>
      <c r="F73" s="87">
        <v>1.6996527777777776E-3</v>
      </c>
      <c r="G73" s="42">
        <v>1</v>
      </c>
    </row>
    <row r="74" spans="1:7" x14ac:dyDescent="0.3">
      <c r="A74" s="5" t="s">
        <v>88</v>
      </c>
      <c r="B74" s="29" t="s">
        <v>220</v>
      </c>
      <c r="C74" s="44">
        <v>5</v>
      </c>
      <c r="D74" s="42">
        <v>4</v>
      </c>
      <c r="E74" s="79" t="str">
        <f>VLOOKUP(C74,'Saturday Standings'!$A$43:$C$67,3)</f>
        <v>Phoenix</v>
      </c>
      <c r="F74" s="87">
        <v>1.7833333333333332E-3</v>
      </c>
      <c r="G74" s="42">
        <v>3</v>
      </c>
    </row>
    <row r="75" spans="1:7" customFormat="1" ht="13.2" x14ac:dyDescent="0.25">
      <c r="E75" s="94"/>
      <c r="F75" s="89"/>
    </row>
    <row r="76" spans="1:7" x14ac:dyDescent="0.3">
      <c r="A76" s="148" t="s">
        <v>138</v>
      </c>
      <c r="B76" s="148"/>
      <c r="C76" s="148"/>
      <c r="D76" s="148"/>
      <c r="E76" s="148"/>
      <c r="F76" s="148"/>
      <c r="G76" s="148"/>
    </row>
    <row r="77" spans="1:7" customFormat="1" ht="13.2" x14ac:dyDescent="0.25">
      <c r="E77" s="94"/>
      <c r="F77" s="89"/>
    </row>
    <row r="78" spans="1:7" ht="15.6" customHeight="1" x14ac:dyDescent="0.3">
      <c r="A78" s="145" t="s">
        <v>115</v>
      </c>
      <c r="B78" s="146"/>
      <c r="C78" s="33" t="s">
        <v>112</v>
      </c>
      <c r="D78" s="33" t="s">
        <v>1</v>
      </c>
      <c r="E78" s="92" t="s">
        <v>2</v>
      </c>
      <c r="F78" s="82" t="s">
        <v>0</v>
      </c>
      <c r="G78" s="33" t="s">
        <v>3</v>
      </c>
    </row>
    <row r="79" spans="1:7" x14ac:dyDescent="0.3">
      <c r="A79" s="34" t="s">
        <v>85</v>
      </c>
      <c r="B79" s="45">
        <f>B71+1</f>
        <v>53</v>
      </c>
      <c r="C79" s="37">
        <f>8+8+8</f>
        <v>24</v>
      </c>
      <c r="D79" s="36">
        <v>1</v>
      </c>
      <c r="E79" s="79" t="str">
        <f>VLOOKUP(C79,'Saturday Standings'!$A$2:$C$42,3)</f>
        <v>Impavidus Draconis Paddling Club (Team ID)</v>
      </c>
      <c r="F79" s="83">
        <v>1.848726851851852E-3</v>
      </c>
      <c r="G79" s="37">
        <v>3</v>
      </c>
    </row>
    <row r="80" spans="1:7" x14ac:dyDescent="0.3">
      <c r="A80" s="38" t="s">
        <v>0</v>
      </c>
      <c r="B80" s="7">
        <v>0.4375</v>
      </c>
      <c r="C80" s="37">
        <f>8+4+8</f>
        <v>20</v>
      </c>
      <c r="D80" s="36">
        <v>2</v>
      </c>
      <c r="E80" s="79" t="str">
        <f>VLOOKUP(C80,'Saturday Standings'!$A$2:$C$42,3)</f>
        <v>ATCO Flame 'N' Dragons</v>
      </c>
      <c r="F80" s="83">
        <v>1.8623842592592596E-3</v>
      </c>
      <c r="G80" s="37">
        <v>4</v>
      </c>
    </row>
    <row r="81" spans="1:7" x14ac:dyDescent="0.3">
      <c r="A81" s="34" t="s">
        <v>86</v>
      </c>
      <c r="B81" s="38" t="s">
        <v>6</v>
      </c>
      <c r="C81" s="37">
        <f>8+2+8</f>
        <v>18</v>
      </c>
      <c r="D81" s="36">
        <v>3</v>
      </c>
      <c r="E81" s="79" t="str">
        <f>VLOOKUP(C81,'Saturday Standings'!$A$2:$C$42,3)</f>
        <v>ATB Blue Bayou</v>
      </c>
      <c r="F81" s="83">
        <v>1.8326388888888891E-3</v>
      </c>
      <c r="G81" s="37">
        <v>2</v>
      </c>
    </row>
    <row r="82" spans="1:7" x14ac:dyDescent="0.3">
      <c r="A82" s="34" t="s">
        <v>88</v>
      </c>
      <c r="B82" s="38" t="s">
        <v>204</v>
      </c>
      <c r="C82" s="37">
        <f>8+6+8</f>
        <v>22</v>
      </c>
      <c r="D82" s="36">
        <v>4</v>
      </c>
      <c r="E82" s="79" t="str">
        <f>VLOOKUP(C82,'Saturday Standings'!$A$2:$C$42,3)</f>
        <v>#Dragonourtail</v>
      </c>
      <c r="F82" s="83">
        <v>1.8025462962962962E-3</v>
      </c>
      <c r="G82" s="37">
        <v>1</v>
      </c>
    </row>
    <row r="83" spans="1:7" x14ac:dyDescent="0.3">
      <c r="A83" s="32"/>
      <c r="B83" s="19"/>
      <c r="C83" s="20"/>
      <c r="D83" s="14"/>
      <c r="F83" s="84"/>
    </row>
    <row r="84" spans="1:7" ht="15.6" customHeight="1" x14ac:dyDescent="0.3">
      <c r="A84" s="145" t="s">
        <v>115</v>
      </c>
      <c r="B84" s="146"/>
      <c r="C84" s="33" t="s">
        <v>112</v>
      </c>
      <c r="D84" s="33" t="s">
        <v>1</v>
      </c>
      <c r="E84" s="92" t="s">
        <v>2</v>
      </c>
      <c r="F84" s="82" t="s">
        <v>0</v>
      </c>
      <c r="G84" s="33" t="s">
        <v>3</v>
      </c>
    </row>
    <row r="85" spans="1:7" x14ac:dyDescent="0.3">
      <c r="A85" s="34" t="s">
        <v>85</v>
      </c>
      <c r="B85" s="45">
        <f>B79+1</f>
        <v>54</v>
      </c>
      <c r="C85" s="37">
        <f>8+7+8</f>
        <v>23</v>
      </c>
      <c r="D85" s="36">
        <v>1</v>
      </c>
      <c r="E85" s="79" t="str">
        <f>VLOOKUP(C85,'Saturday Standings'!$A$2:$C$42,3)</f>
        <v>Peak Offshore Warriors</v>
      </c>
      <c r="F85" s="87">
        <v>1.835300925925926E-3</v>
      </c>
      <c r="G85" s="37">
        <v>1</v>
      </c>
    </row>
    <row r="86" spans="1:7" x14ac:dyDescent="0.3">
      <c r="A86" s="38" t="s">
        <v>0</v>
      </c>
      <c r="B86" s="7">
        <f>B80+10/24/60</f>
        <v>0.44444444444444442</v>
      </c>
      <c r="C86" s="37">
        <f>8+3+8</f>
        <v>19</v>
      </c>
      <c r="D86" s="36">
        <v>2</v>
      </c>
      <c r="E86" s="79" t="str">
        <f>VLOOKUP(C86,'Saturday Standings'!$A$2:$C$42,3)</f>
        <v>Galko Gators</v>
      </c>
      <c r="F86" s="83">
        <v>2.2574074074074072E-3</v>
      </c>
      <c r="G86" s="37">
        <v>4</v>
      </c>
    </row>
    <row r="87" spans="1:7" x14ac:dyDescent="0.3">
      <c r="A87" s="34" t="s">
        <v>86</v>
      </c>
      <c r="B87" s="38" t="s">
        <v>6</v>
      </c>
      <c r="C87" s="37">
        <f>8+1+8</f>
        <v>17</v>
      </c>
      <c r="D87" s="36">
        <v>3</v>
      </c>
      <c r="E87" s="79" t="str">
        <f>VLOOKUP(C87,'Saturday Standings'!$A$2:$C$42,3)</f>
        <v>Lethbridge Leftovers</v>
      </c>
      <c r="F87" s="83">
        <v>1.8354166666666666E-3</v>
      </c>
      <c r="G87" s="37">
        <v>2</v>
      </c>
    </row>
    <row r="88" spans="1:7" x14ac:dyDescent="0.3">
      <c r="A88" s="34" t="s">
        <v>88</v>
      </c>
      <c r="B88" s="38" t="s">
        <v>205</v>
      </c>
      <c r="C88" s="37">
        <f>8+5+8</f>
        <v>21</v>
      </c>
      <c r="D88" s="36">
        <v>4</v>
      </c>
      <c r="E88" s="79" t="str">
        <f>VLOOKUP(C88,'Saturday Standings'!$A$2:$C$42,3)</f>
        <v>Rocksteady</v>
      </c>
      <c r="F88" s="83">
        <v>1.8813657407407407E-3</v>
      </c>
      <c r="G88" s="37">
        <v>3</v>
      </c>
    </row>
    <row r="89" spans="1:7" x14ac:dyDescent="0.3">
      <c r="A89" s="32"/>
      <c r="B89" s="19"/>
      <c r="C89" s="20"/>
      <c r="D89" s="14"/>
      <c r="F89" s="84"/>
    </row>
    <row r="90" spans="1:7" ht="15.6" customHeight="1" x14ac:dyDescent="0.3">
      <c r="A90" s="145" t="s">
        <v>116</v>
      </c>
      <c r="B90" s="146"/>
      <c r="C90" s="33" t="s">
        <v>112</v>
      </c>
      <c r="D90" s="33" t="s">
        <v>1</v>
      </c>
      <c r="E90" s="92" t="s">
        <v>2</v>
      </c>
      <c r="F90" s="82" t="s">
        <v>0</v>
      </c>
      <c r="G90" s="33" t="s">
        <v>3</v>
      </c>
    </row>
    <row r="91" spans="1:7" x14ac:dyDescent="0.3">
      <c r="A91" s="34" t="s">
        <v>85</v>
      </c>
      <c r="B91" s="45">
        <f>B85+1</f>
        <v>55</v>
      </c>
      <c r="C91" s="37">
        <f>8+8</f>
        <v>16</v>
      </c>
      <c r="D91" s="36">
        <v>1</v>
      </c>
      <c r="E91" s="79" t="str">
        <f>VLOOKUP(C91,'Saturday Standings'!$A$2:$C$42,3)</f>
        <v>Doritos Torpedoes</v>
      </c>
      <c r="F91" s="83">
        <v>1.7657407407407407E-3</v>
      </c>
      <c r="G91" s="37">
        <v>3</v>
      </c>
    </row>
    <row r="92" spans="1:7" x14ac:dyDescent="0.3">
      <c r="A92" s="38" t="s">
        <v>0</v>
      </c>
      <c r="B92" s="7">
        <f>B86+10/24/60</f>
        <v>0.45138888888888884</v>
      </c>
      <c r="C92" s="37">
        <f>8+4</f>
        <v>12</v>
      </c>
      <c r="D92" s="36">
        <v>2</v>
      </c>
      <c r="E92" s="79" t="str">
        <f>VLOOKUP(C92,'Saturday Standings'!$A$2:$C$42,3)</f>
        <v>Waverunners</v>
      </c>
      <c r="F92" s="83">
        <v>1.738310185185185E-3</v>
      </c>
      <c r="G92" s="37">
        <v>2</v>
      </c>
    </row>
    <row r="93" spans="1:7" x14ac:dyDescent="0.3">
      <c r="A93" s="34" t="s">
        <v>86</v>
      </c>
      <c r="B93" s="38" t="s">
        <v>6</v>
      </c>
      <c r="C93" s="37">
        <f>8+2</f>
        <v>10</v>
      </c>
      <c r="D93" s="36">
        <v>3</v>
      </c>
      <c r="E93" s="79" t="str">
        <f>VLOOKUP(C93,'Saturday Standings'!$A$2:$C$42,3)</f>
        <v>Red Eyes Paddling Club</v>
      </c>
      <c r="F93" s="83">
        <v>1.6971064814814815E-3</v>
      </c>
      <c r="G93" s="37">
        <v>1</v>
      </c>
    </row>
    <row r="94" spans="1:7" x14ac:dyDescent="0.3">
      <c r="A94" s="34" t="s">
        <v>88</v>
      </c>
      <c r="B94" s="38" t="s">
        <v>227</v>
      </c>
      <c r="C94" s="37">
        <f>8+6</f>
        <v>14</v>
      </c>
      <c r="D94" s="36">
        <v>4</v>
      </c>
      <c r="E94" s="79" t="str">
        <f>VLOOKUP(C94,'Saturday Standings'!$A$2:$C$42,3)</f>
        <v>Eldorado Fun Finders</v>
      </c>
      <c r="F94" s="83">
        <v>1.8474537037037038E-3</v>
      </c>
      <c r="G94" s="37">
        <v>4</v>
      </c>
    </row>
    <row r="95" spans="1:7" x14ac:dyDescent="0.3">
      <c r="A95" s="32"/>
      <c r="B95" s="19"/>
      <c r="C95" s="20"/>
      <c r="D95" s="14"/>
      <c r="F95" s="84"/>
    </row>
    <row r="96" spans="1:7" ht="15.6" customHeight="1" x14ac:dyDescent="0.3">
      <c r="A96" s="145" t="s">
        <v>116</v>
      </c>
      <c r="B96" s="146"/>
      <c r="C96" s="33" t="s">
        <v>112</v>
      </c>
      <c r="D96" s="33" t="s">
        <v>1</v>
      </c>
      <c r="E96" s="92" t="s">
        <v>2</v>
      </c>
      <c r="F96" s="82" t="s">
        <v>0</v>
      </c>
      <c r="G96" s="33" t="s">
        <v>3</v>
      </c>
    </row>
    <row r="97" spans="1:7" x14ac:dyDescent="0.3">
      <c r="A97" s="34" t="s">
        <v>85</v>
      </c>
      <c r="B97" s="45">
        <f>B91+1</f>
        <v>56</v>
      </c>
      <c r="C97" s="37">
        <f>8+7</f>
        <v>15</v>
      </c>
      <c r="D97" s="36">
        <v>1</v>
      </c>
      <c r="E97" s="79" t="str">
        <f>VLOOKUP(C97,'Saturday Standings'!$A$2:$C$42,3)</f>
        <v>Raunchy Rodents</v>
      </c>
      <c r="F97" s="83">
        <v>1.8033564814814815E-3</v>
      </c>
      <c r="G97" s="37">
        <v>3</v>
      </c>
    </row>
    <row r="98" spans="1:7" x14ac:dyDescent="0.3">
      <c r="A98" s="38" t="s">
        <v>0</v>
      </c>
      <c r="B98" s="7">
        <f>B92+10/24/60</f>
        <v>0.45833333333333326</v>
      </c>
      <c r="C98" s="37">
        <f>8+3</f>
        <v>11</v>
      </c>
      <c r="D98" s="36">
        <v>2</v>
      </c>
      <c r="E98" s="79" t="str">
        <f>VLOOKUP(C98,'Saturday Standings'!$A$2:$C$42,3)</f>
        <v>Dragon Blades</v>
      </c>
      <c r="F98" s="83">
        <v>1.8137731481481479E-3</v>
      </c>
      <c r="G98" s="37">
        <v>4</v>
      </c>
    </row>
    <row r="99" spans="1:7" x14ac:dyDescent="0.3">
      <c r="A99" s="34" t="s">
        <v>86</v>
      </c>
      <c r="B99" s="38" t="s">
        <v>6</v>
      </c>
      <c r="C99" s="37">
        <f>8+1</f>
        <v>9</v>
      </c>
      <c r="D99" s="36">
        <v>3</v>
      </c>
      <c r="E99" s="79" t="str">
        <f>VLOOKUP(C99,'Saturday Standings'!$A$2:$C$42,3)</f>
        <v>U of L Fiat Dux</v>
      </c>
      <c r="F99" s="83">
        <v>1.7458333333333336E-3</v>
      </c>
      <c r="G99" s="37">
        <v>1</v>
      </c>
    </row>
    <row r="100" spans="1:7" x14ac:dyDescent="0.3">
      <c r="A100" s="34" t="s">
        <v>88</v>
      </c>
      <c r="B100" s="38" t="s">
        <v>256</v>
      </c>
      <c r="C100" s="37">
        <f>8+5</f>
        <v>13</v>
      </c>
      <c r="D100" s="36">
        <v>4</v>
      </c>
      <c r="E100" s="79" t="str">
        <f>VLOOKUP(C100,'Saturday Standings'!$A$2:$C$42,3)</f>
        <v>Uncivil Serpents</v>
      </c>
      <c r="F100" s="83">
        <v>1.7601851851851849E-3</v>
      </c>
      <c r="G100" s="37">
        <v>2</v>
      </c>
    </row>
    <row r="102" spans="1:7" ht="15.6" customHeight="1" x14ac:dyDescent="0.3">
      <c r="A102" s="145" t="s">
        <v>117</v>
      </c>
      <c r="B102" s="146"/>
      <c r="C102" s="33" t="s">
        <v>112</v>
      </c>
      <c r="D102" s="33" t="s">
        <v>1</v>
      </c>
      <c r="E102" s="92" t="s">
        <v>2</v>
      </c>
      <c r="F102" s="82" t="s">
        <v>0</v>
      </c>
      <c r="G102" s="33" t="s">
        <v>3</v>
      </c>
    </row>
    <row r="103" spans="1:7" x14ac:dyDescent="0.3">
      <c r="A103" s="34" t="s">
        <v>85</v>
      </c>
      <c r="B103" s="45">
        <f>B97+1</f>
        <v>57</v>
      </c>
      <c r="C103" s="41">
        <v>8</v>
      </c>
      <c r="D103" s="36">
        <v>1</v>
      </c>
      <c r="E103" s="79" t="str">
        <f>VLOOKUP(C103,'Saturday Standings'!$A$2:$C$42,3)</f>
        <v>Klippers</v>
      </c>
      <c r="F103" s="83">
        <v>1.7300925925925927E-3</v>
      </c>
      <c r="G103" s="37">
        <v>4</v>
      </c>
    </row>
    <row r="104" spans="1:7" x14ac:dyDescent="0.3">
      <c r="A104" s="38" t="s">
        <v>0</v>
      </c>
      <c r="B104" s="7">
        <f>B98+10/24/60</f>
        <v>0.46527777777777768</v>
      </c>
      <c r="C104" s="44">
        <v>4</v>
      </c>
      <c r="D104" s="36">
        <v>2</v>
      </c>
      <c r="E104" s="79" t="str">
        <f>VLOOKUP(C104,'Saturday Standings'!$A$2:$C$42,3)</f>
        <v>DRAGNUM - Dragon Boat Calgary</v>
      </c>
      <c r="F104" s="83">
        <v>1.6282407407407409E-3</v>
      </c>
      <c r="G104" s="37">
        <v>2</v>
      </c>
    </row>
    <row r="105" spans="1:7" x14ac:dyDescent="0.3">
      <c r="A105" s="34" t="s">
        <v>86</v>
      </c>
      <c r="B105" s="38" t="s">
        <v>6</v>
      </c>
      <c r="C105" s="44">
        <v>2</v>
      </c>
      <c r="D105" s="36">
        <v>3</v>
      </c>
      <c r="E105" s="79" t="str">
        <f>VLOOKUP(C105,'Saturday Standings'!$A$2:$C$42,3)</f>
        <v>CDBC Crew Yahoo</v>
      </c>
      <c r="F105" s="83">
        <v>1.6108796296296296E-3</v>
      </c>
      <c r="G105" s="37">
        <v>1</v>
      </c>
    </row>
    <row r="106" spans="1:7" x14ac:dyDescent="0.3">
      <c r="A106" s="34" t="s">
        <v>88</v>
      </c>
      <c r="B106" s="38" t="s">
        <v>228</v>
      </c>
      <c r="C106" s="44">
        <v>6</v>
      </c>
      <c r="D106" s="36">
        <v>4</v>
      </c>
      <c r="E106" s="79" t="str">
        <f>VLOOKUP(C106,'Saturday Standings'!$A$2:$C$42,3)</f>
        <v>Catch 22</v>
      </c>
      <c r="F106" s="83">
        <v>1.6629629629629631E-3</v>
      </c>
      <c r="G106" s="37">
        <v>3</v>
      </c>
    </row>
    <row r="107" spans="1:7" x14ac:dyDescent="0.3">
      <c r="A107" s="32"/>
      <c r="B107" s="19"/>
      <c r="C107" s="20"/>
      <c r="D107" s="20"/>
      <c r="F107" s="84"/>
    </row>
    <row r="108" spans="1:7" ht="15.6" customHeight="1" x14ac:dyDescent="0.3">
      <c r="A108" s="145" t="s">
        <v>117</v>
      </c>
      <c r="B108" s="146"/>
      <c r="C108" s="33" t="s">
        <v>112</v>
      </c>
      <c r="D108" s="33" t="s">
        <v>1</v>
      </c>
      <c r="E108" s="92" t="s">
        <v>2</v>
      </c>
      <c r="F108" s="82" t="s">
        <v>0</v>
      </c>
      <c r="G108" s="33" t="s">
        <v>3</v>
      </c>
    </row>
    <row r="109" spans="1:7" x14ac:dyDescent="0.3">
      <c r="A109" s="34" t="s">
        <v>85</v>
      </c>
      <c r="B109" s="45">
        <f>B103+1</f>
        <v>58</v>
      </c>
      <c r="C109" s="41">
        <v>7</v>
      </c>
      <c r="D109" s="36">
        <v>1</v>
      </c>
      <c r="E109" s="79" t="str">
        <f>VLOOKUP(C109,'Saturday Standings'!$A$2:$C$42,3)</f>
        <v>Spartans</v>
      </c>
      <c r="F109" s="83">
        <v>1.6930555555555555E-3</v>
      </c>
      <c r="G109" s="37">
        <v>4</v>
      </c>
    </row>
    <row r="110" spans="1:7" x14ac:dyDescent="0.3">
      <c r="A110" s="38" t="s">
        <v>0</v>
      </c>
      <c r="B110" s="7">
        <f>B104+10/24/60</f>
        <v>0.4722222222222221</v>
      </c>
      <c r="C110" s="44">
        <v>3</v>
      </c>
      <c r="D110" s="36">
        <v>2</v>
      </c>
      <c r="E110" s="79" t="str">
        <f>VLOOKUP(C110,'Saturday Standings'!$A$2:$C$42,3)</f>
        <v>Bozeman Vikings Dragon Boat Team</v>
      </c>
      <c r="F110" s="83">
        <v>1.5847222222222224E-3</v>
      </c>
      <c r="G110" s="37">
        <v>2</v>
      </c>
    </row>
    <row r="111" spans="1:7" x14ac:dyDescent="0.3">
      <c r="A111" s="34" t="s">
        <v>86</v>
      </c>
      <c r="B111" s="38" t="s">
        <v>6</v>
      </c>
      <c r="C111" s="44">
        <v>1</v>
      </c>
      <c r="D111" s="36">
        <v>3</v>
      </c>
      <c r="E111" s="79" t="str">
        <f>VLOOKUP(C111,'Saturday Standings'!$A$2:$C$42,3)</f>
        <v>Quiet Riot</v>
      </c>
      <c r="F111" s="83">
        <v>1.5091435185185184E-3</v>
      </c>
      <c r="G111" s="37">
        <v>1</v>
      </c>
    </row>
    <row r="112" spans="1:7" x14ac:dyDescent="0.3">
      <c r="A112" s="34" t="s">
        <v>88</v>
      </c>
      <c r="B112" s="38" t="s">
        <v>219</v>
      </c>
      <c r="C112" s="44">
        <v>5</v>
      </c>
      <c r="D112" s="36">
        <v>4</v>
      </c>
      <c r="E112" s="79" t="str">
        <f>VLOOKUP(C112,'Saturday Standings'!$A$2:$C$42,3)</f>
        <v>Prairie Dragons - Pond Scum</v>
      </c>
      <c r="F112" s="83">
        <v>1.6178240740740743E-3</v>
      </c>
      <c r="G112" s="37">
        <v>3</v>
      </c>
    </row>
    <row r="113" spans="1:7" x14ac:dyDescent="0.3">
      <c r="A113" s="32"/>
      <c r="B113" s="19"/>
      <c r="C113" s="20"/>
      <c r="D113" s="20"/>
      <c r="F113" s="85"/>
    </row>
    <row r="114" spans="1:7" x14ac:dyDescent="0.3">
      <c r="A114" s="144" t="s">
        <v>140</v>
      </c>
      <c r="B114" s="144"/>
      <c r="C114" s="144"/>
      <c r="D114" s="144"/>
      <c r="E114" s="144"/>
      <c r="F114" s="144"/>
      <c r="G114" s="144"/>
    </row>
    <row r="115" spans="1:7" ht="15.6" customHeight="1" x14ac:dyDescent="0.3">
      <c r="A115" s="147" t="s">
        <v>121</v>
      </c>
      <c r="B115" s="147"/>
      <c r="C115" s="39" t="s">
        <v>112</v>
      </c>
      <c r="D115" s="40" t="s">
        <v>1</v>
      </c>
      <c r="E115" s="93" t="s">
        <v>2</v>
      </c>
      <c r="F115" s="86" t="s">
        <v>0</v>
      </c>
      <c r="G115" s="40" t="s">
        <v>3</v>
      </c>
    </row>
    <row r="116" spans="1:7" x14ac:dyDescent="0.3">
      <c r="A116" s="34" t="s">
        <v>85</v>
      </c>
      <c r="B116" s="45">
        <f>B109+1</f>
        <v>59</v>
      </c>
      <c r="C116" s="36" t="s">
        <v>143</v>
      </c>
      <c r="D116" s="42">
        <v>1</v>
      </c>
      <c r="E116" s="43" t="s">
        <v>23</v>
      </c>
      <c r="F116" s="87">
        <v>2.1961805555555558E-3</v>
      </c>
      <c r="G116" s="42">
        <v>5</v>
      </c>
    </row>
    <row r="117" spans="1:7" x14ac:dyDescent="0.3">
      <c r="A117" s="38" t="s">
        <v>0</v>
      </c>
      <c r="B117" s="7">
        <f>B110+10/24/60</f>
        <v>0.47916666666666652</v>
      </c>
      <c r="C117" s="36" t="s">
        <v>250</v>
      </c>
      <c r="D117" s="42">
        <v>2</v>
      </c>
      <c r="E117" s="43" t="s">
        <v>25</v>
      </c>
      <c r="F117" s="87">
        <v>2.1135416666666668E-3</v>
      </c>
      <c r="G117" s="42">
        <v>2</v>
      </c>
    </row>
    <row r="118" spans="1:7" x14ac:dyDescent="0.3">
      <c r="A118" s="34" t="s">
        <v>86</v>
      </c>
      <c r="B118" s="38" t="s">
        <v>87</v>
      </c>
      <c r="C118" s="36" t="s">
        <v>251</v>
      </c>
      <c r="D118" s="42">
        <v>3</v>
      </c>
      <c r="E118" s="43" t="s">
        <v>30</v>
      </c>
      <c r="F118" s="87">
        <v>2.1120370370370368E-3</v>
      </c>
      <c r="G118" s="42">
        <v>1</v>
      </c>
    </row>
    <row r="119" spans="1:7" x14ac:dyDescent="0.3">
      <c r="A119" s="34" t="s">
        <v>88</v>
      </c>
      <c r="B119" s="38" t="s">
        <v>237</v>
      </c>
      <c r="C119" s="36" t="s">
        <v>142</v>
      </c>
      <c r="D119" s="42">
        <v>4</v>
      </c>
      <c r="E119" s="43" t="s">
        <v>22</v>
      </c>
      <c r="F119" s="87">
        <v>2.1317129629629629E-3</v>
      </c>
      <c r="G119" s="42">
        <v>3</v>
      </c>
    </row>
    <row r="120" spans="1:7" x14ac:dyDescent="0.3">
      <c r="A120" s="5"/>
      <c r="B120" s="29"/>
      <c r="C120" s="36" t="s">
        <v>144</v>
      </c>
      <c r="D120" s="42">
        <v>5</v>
      </c>
      <c r="E120" s="43" t="s">
        <v>11</v>
      </c>
      <c r="F120" s="87">
        <v>2.1583333333333333E-3</v>
      </c>
      <c r="G120" s="42">
        <v>4</v>
      </c>
    </row>
    <row r="121" spans="1:7" customFormat="1" ht="13.2" x14ac:dyDescent="0.25">
      <c r="E121" s="94"/>
      <c r="F121" s="89"/>
    </row>
    <row r="122" spans="1:7" ht="15.6" customHeight="1" x14ac:dyDescent="0.3">
      <c r="A122" s="147" t="s">
        <v>121</v>
      </c>
      <c r="B122" s="147"/>
      <c r="C122" s="39" t="s">
        <v>112</v>
      </c>
      <c r="D122" s="40" t="s">
        <v>1</v>
      </c>
      <c r="E122" s="93" t="s">
        <v>2</v>
      </c>
      <c r="F122" s="86" t="s">
        <v>0</v>
      </c>
      <c r="G122" s="40" t="s">
        <v>3</v>
      </c>
    </row>
    <row r="123" spans="1:7" x14ac:dyDescent="0.3">
      <c r="A123" s="34" t="s">
        <v>85</v>
      </c>
      <c r="B123" s="45">
        <f>B116+1</f>
        <v>60</v>
      </c>
      <c r="C123" s="41"/>
      <c r="D123" s="42"/>
      <c r="E123" s="43" t="s">
        <v>54</v>
      </c>
      <c r="F123" s="87">
        <v>1.835300925925926E-3</v>
      </c>
      <c r="G123" s="42">
        <v>1</v>
      </c>
    </row>
    <row r="124" spans="1:7" x14ac:dyDescent="0.3">
      <c r="A124" s="38" t="s">
        <v>0</v>
      </c>
      <c r="B124" s="7"/>
      <c r="C124" s="44"/>
      <c r="D124" s="42"/>
      <c r="E124" s="43"/>
      <c r="F124" s="87"/>
      <c r="G124" s="42"/>
    </row>
    <row r="125" spans="1:7" x14ac:dyDescent="0.3">
      <c r="A125" s="151" t="s">
        <v>198</v>
      </c>
      <c r="B125" s="151"/>
      <c r="C125" s="44"/>
      <c r="D125" s="42"/>
      <c r="E125" s="43"/>
      <c r="F125" s="87"/>
      <c r="G125" s="42"/>
    </row>
    <row r="126" spans="1:7" x14ac:dyDescent="0.3">
      <c r="A126" s="151"/>
      <c r="B126" s="151"/>
      <c r="C126" s="44"/>
      <c r="D126" s="42"/>
      <c r="E126" s="43"/>
      <c r="F126" s="87"/>
      <c r="G126" s="42"/>
    </row>
    <row r="127" spans="1:7" x14ac:dyDescent="0.3">
      <c r="A127" s="99" t="s">
        <v>88</v>
      </c>
      <c r="B127" s="100" t="s">
        <v>208</v>
      </c>
      <c r="C127" s="6"/>
      <c r="D127" s="6"/>
      <c r="E127" s="1"/>
      <c r="F127" s="101"/>
      <c r="G127" s="6"/>
    </row>
    <row r="128" spans="1:7" customFormat="1" ht="13.2" x14ac:dyDescent="0.25"/>
    <row r="129" spans="1:7" x14ac:dyDescent="0.3">
      <c r="A129" s="147" t="s">
        <v>123</v>
      </c>
      <c r="B129" s="147" t="s">
        <v>0</v>
      </c>
      <c r="C129" s="39" t="s">
        <v>112</v>
      </c>
      <c r="D129" s="40" t="s">
        <v>1</v>
      </c>
      <c r="E129" s="93" t="s">
        <v>2</v>
      </c>
      <c r="F129" s="86" t="s">
        <v>0</v>
      </c>
      <c r="G129" s="40" t="s">
        <v>3</v>
      </c>
    </row>
    <row r="130" spans="1:7" x14ac:dyDescent="0.3">
      <c r="A130" s="34" t="s">
        <v>85</v>
      </c>
      <c r="B130" s="45">
        <f>B123+1</f>
        <v>61</v>
      </c>
      <c r="C130" s="36" t="s">
        <v>249</v>
      </c>
      <c r="D130" s="42">
        <v>1</v>
      </c>
      <c r="E130" s="43" t="s">
        <v>31</v>
      </c>
      <c r="F130" s="87">
        <v>1.9827546296296299E-3</v>
      </c>
      <c r="G130" s="42">
        <v>2</v>
      </c>
    </row>
    <row r="131" spans="1:7" x14ac:dyDescent="0.3">
      <c r="A131" s="38" t="s">
        <v>0</v>
      </c>
      <c r="B131" s="7">
        <f>B117+10/24/60</f>
        <v>0.48611111111111094</v>
      </c>
      <c r="C131" s="36" t="s">
        <v>253</v>
      </c>
      <c r="D131" s="42">
        <v>2</v>
      </c>
      <c r="E131" s="43" t="s">
        <v>13</v>
      </c>
      <c r="F131" s="87">
        <v>2.0189814814814814E-3</v>
      </c>
      <c r="G131" s="42">
        <v>4</v>
      </c>
    </row>
    <row r="132" spans="1:7" x14ac:dyDescent="0.3">
      <c r="A132" s="34" t="s">
        <v>86</v>
      </c>
      <c r="B132" s="38" t="s">
        <v>87</v>
      </c>
      <c r="C132" s="36" t="s">
        <v>254</v>
      </c>
      <c r="D132" s="42">
        <v>3</v>
      </c>
      <c r="E132" s="43" t="s">
        <v>10</v>
      </c>
      <c r="F132" s="87">
        <v>2.0128472222222219E-3</v>
      </c>
      <c r="G132" s="42">
        <v>3</v>
      </c>
    </row>
    <row r="133" spans="1:7" x14ac:dyDescent="0.3">
      <c r="A133" s="34" t="s">
        <v>88</v>
      </c>
      <c r="B133" s="38" t="s">
        <v>204</v>
      </c>
      <c r="C133" s="36" t="s">
        <v>255</v>
      </c>
      <c r="D133" s="42">
        <v>4</v>
      </c>
      <c r="E133" s="43" t="s">
        <v>19</v>
      </c>
      <c r="F133" s="87">
        <v>1.9584490740740738E-3</v>
      </c>
      <c r="G133" s="42">
        <v>1</v>
      </c>
    </row>
    <row r="134" spans="1:7" x14ac:dyDescent="0.3">
      <c r="A134" s="32"/>
      <c r="B134" s="19"/>
      <c r="C134" s="20"/>
      <c r="D134" s="20"/>
      <c r="E134" s="32"/>
      <c r="F134" s="90"/>
    </row>
    <row r="135" spans="1:7" x14ac:dyDescent="0.3">
      <c r="A135" s="147" t="s">
        <v>124</v>
      </c>
      <c r="B135" s="147" t="s">
        <v>0</v>
      </c>
      <c r="C135" s="39" t="s">
        <v>112</v>
      </c>
      <c r="D135" s="40" t="s">
        <v>1</v>
      </c>
      <c r="E135" s="93" t="s">
        <v>2</v>
      </c>
      <c r="F135" s="86" t="s">
        <v>0</v>
      </c>
      <c r="G135" s="40" t="s">
        <v>3</v>
      </c>
    </row>
    <row r="136" spans="1:7" x14ac:dyDescent="0.3">
      <c r="A136" s="34" t="s">
        <v>85</v>
      </c>
      <c r="B136" s="45">
        <f>B130+1</f>
        <v>62</v>
      </c>
      <c r="C136" s="37" t="s">
        <v>189</v>
      </c>
      <c r="D136" s="42">
        <v>1</v>
      </c>
      <c r="E136" s="43" t="s">
        <v>9</v>
      </c>
      <c r="F136" s="87">
        <v>1.9217592592592591E-3</v>
      </c>
      <c r="G136" s="42">
        <v>3</v>
      </c>
    </row>
    <row r="137" spans="1:7" x14ac:dyDescent="0.3">
      <c r="A137" s="38" t="s">
        <v>0</v>
      </c>
      <c r="B137" s="7">
        <f>B131+10/24/60</f>
        <v>0.49305555555555536</v>
      </c>
      <c r="C137" s="37" t="s">
        <v>190</v>
      </c>
      <c r="D137" s="42">
        <v>2</v>
      </c>
      <c r="E137" s="43" t="s">
        <v>17</v>
      </c>
      <c r="F137" s="87">
        <v>1.8857638888888889E-3</v>
      </c>
      <c r="G137" s="42">
        <v>2</v>
      </c>
    </row>
    <row r="138" spans="1:7" x14ac:dyDescent="0.3">
      <c r="A138" s="34" t="s">
        <v>86</v>
      </c>
      <c r="B138" s="38" t="s">
        <v>87</v>
      </c>
      <c r="C138" s="37" t="s">
        <v>193</v>
      </c>
      <c r="D138" s="42">
        <v>3</v>
      </c>
      <c r="E138" s="43" t="s">
        <v>18</v>
      </c>
      <c r="F138" s="87">
        <v>1.8837962962962964E-3</v>
      </c>
      <c r="G138" s="42">
        <v>1</v>
      </c>
    </row>
    <row r="139" spans="1:7" x14ac:dyDescent="0.3">
      <c r="A139" s="34" t="s">
        <v>88</v>
      </c>
      <c r="B139" s="38" t="s">
        <v>205</v>
      </c>
      <c r="C139" s="37" t="s">
        <v>194</v>
      </c>
      <c r="D139" s="42">
        <v>4</v>
      </c>
      <c r="E139" s="43" t="s">
        <v>20</v>
      </c>
      <c r="F139" s="87">
        <v>1.9244212962962965E-3</v>
      </c>
      <c r="G139" s="42">
        <v>4</v>
      </c>
    </row>
    <row r="140" spans="1:7" x14ac:dyDescent="0.3">
      <c r="A140" s="32"/>
      <c r="B140" s="19"/>
      <c r="C140" s="20"/>
      <c r="D140" s="20"/>
      <c r="E140" s="32"/>
      <c r="F140" s="90"/>
    </row>
    <row r="141" spans="1:7" x14ac:dyDescent="0.3">
      <c r="A141" s="147" t="s">
        <v>125</v>
      </c>
      <c r="B141" s="147" t="s">
        <v>0</v>
      </c>
      <c r="C141" s="39" t="s">
        <v>112</v>
      </c>
      <c r="D141" s="40" t="s">
        <v>1</v>
      </c>
      <c r="E141" s="93" t="s">
        <v>2</v>
      </c>
      <c r="F141" s="86" t="s">
        <v>0</v>
      </c>
      <c r="G141" s="40" t="s">
        <v>3</v>
      </c>
    </row>
    <row r="142" spans="1:7" x14ac:dyDescent="0.3">
      <c r="A142" s="34" t="s">
        <v>85</v>
      </c>
      <c r="B142" s="45">
        <f>B136+1</f>
        <v>63</v>
      </c>
      <c r="C142" s="37" t="s">
        <v>191</v>
      </c>
      <c r="D142" s="42">
        <v>1</v>
      </c>
      <c r="E142" s="43" t="s">
        <v>28</v>
      </c>
      <c r="F142" s="87">
        <v>1.8809027777777776E-3</v>
      </c>
      <c r="G142" s="42">
        <v>1</v>
      </c>
    </row>
    <row r="143" spans="1:7" x14ac:dyDescent="0.3">
      <c r="A143" s="38" t="s">
        <v>0</v>
      </c>
      <c r="B143" s="7">
        <f>B137+10/24/60</f>
        <v>0.49999999999999978</v>
      </c>
      <c r="C143" s="37" t="s">
        <v>192</v>
      </c>
      <c r="D143" s="42">
        <v>2</v>
      </c>
      <c r="E143" s="43" t="s">
        <v>24</v>
      </c>
      <c r="F143" s="87">
        <v>1.9060185185185187E-3</v>
      </c>
      <c r="G143" s="42">
        <v>4</v>
      </c>
    </row>
    <row r="144" spans="1:7" x14ac:dyDescent="0.3">
      <c r="A144" s="34" t="s">
        <v>86</v>
      </c>
      <c r="B144" s="38" t="s">
        <v>87</v>
      </c>
      <c r="C144" s="37" t="s">
        <v>195</v>
      </c>
      <c r="D144" s="42">
        <v>3</v>
      </c>
      <c r="E144" s="43" t="s">
        <v>29</v>
      </c>
      <c r="F144" s="87">
        <v>1.8835648148148151E-3</v>
      </c>
      <c r="G144" s="42">
        <v>2</v>
      </c>
    </row>
    <row r="145" spans="1:7" x14ac:dyDescent="0.3">
      <c r="A145" s="34" t="s">
        <v>88</v>
      </c>
      <c r="B145" s="38" t="s">
        <v>203</v>
      </c>
      <c r="C145" s="37" t="s">
        <v>196</v>
      </c>
      <c r="D145" s="42">
        <v>4</v>
      </c>
      <c r="E145" s="43" t="s">
        <v>74</v>
      </c>
      <c r="F145" s="87">
        <v>1.9052083333333334E-3</v>
      </c>
      <c r="G145" s="42">
        <v>3</v>
      </c>
    </row>
    <row r="146" spans="1:7" x14ac:dyDescent="0.3">
      <c r="A146" s="32"/>
      <c r="B146" s="19"/>
      <c r="C146" s="20"/>
      <c r="D146" s="20"/>
      <c r="E146" s="32"/>
      <c r="F146" s="90"/>
    </row>
    <row r="147" spans="1:7" x14ac:dyDescent="0.3">
      <c r="A147" s="147" t="s">
        <v>127</v>
      </c>
      <c r="B147" s="147" t="s">
        <v>0</v>
      </c>
      <c r="C147" s="39" t="s">
        <v>112</v>
      </c>
      <c r="D147" s="40" t="s">
        <v>1</v>
      </c>
      <c r="E147" s="93" t="s">
        <v>2</v>
      </c>
      <c r="F147" s="86" t="s">
        <v>0</v>
      </c>
      <c r="G147" s="40" t="s">
        <v>3</v>
      </c>
    </row>
    <row r="148" spans="1:7" x14ac:dyDescent="0.3">
      <c r="A148" s="34" t="s">
        <v>85</v>
      </c>
      <c r="B148" s="45">
        <f>B142+1</f>
        <v>64</v>
      </c>
      <c r="C148" s="37" t="s">
        <v>187</v>
      </c>
      <c r="D148" s="42">
        <v>1</v>
      </c>
      <c r="E148" s="43" t="s">
        <v>75</v>
      </c>
      <c r="F148" s="87">
        <v>1.9673611111111111E-3</v>
      </c>
      <c r="G148" s="42">
        <v>4</v>
      </c>
    </row>
    <row r="149" spans="1:7" x14ac:dyDescent="0.3">
      <c r="A149" s="38" t="s">
        <v>0</v>
      </c>
      <c r="B149" s="7">
        <f>B143+10/24/60</f>
        <v>0.5069444444444442</v>
      </c>
      <c r="C149" s="37" t="s">
        <v>185</v>
      </c>
      <c r="D149" s="42">
        <v>2</v>
      </c>
      <c r="E149" s="43" t="s">
        <v>27</v>
      </c>
      <c r="F149" s="87">
        <v>1.868287037037037E-3</v>
      </c>
      <c r="G149" s="42">
        <v>3</v>
      </c>
    </row>
    <row r="150" spans="1:7" x14ac:dyDescent="0.3">
      <c r="A150" s="34" t="s">
        <v>86</v>
      </c>
      <c r="B150" s="38" t="s">
        <v>87</v>
      </c>
      <c r="C150" s="37" t="s">
        <v>186</v>
      </c>
      <c r="D150" s="42">
        <v>3</v>
      </c>
      <c r="E150" s="43" t="s">
        <v>21</v>
      </c>
      <c r="F150" s="87">
        <v>1.8319444444444444E-3</v>
      </c>
      <c r="G150" s="42">
        <v>1</v>
      </c>
    </row>
    <row r="151" spans="1:7" x14ac:dyDescent="0.3">
      <c r="A151" s="34" t="s">
        <v>88</v>
      </c>
      <c r="B151" s="38" t="s">
        <v>206</v>
      </c>
      <c r="C151" s="37" t="s">
        <v>188</v>
      </c>
      <c r="D151" s="42">
        <v>4</v>
      </c>
      <c r="E151" s="43" t="s">
        <v>16</v>
      </c>
      <c r="F151" s="87">
        <v>1.862037037037037E-3</v>
      </c>
      <c r="G151" s="42">
        <v>2</v>
      </c>
    </row>
    <row r="152" spans="1:7" x14ac:dyDescent="0.3">
      <c r="A152" s="32"/>
      <c r="B152" s="19"/>
      <c r="C152" s="20"/>
      <c r="D152" s="20"/>
      <c r="E152" s="32"/>
      <c r="F152" s="90"/>
    </row>
    <row r="153" spans="1:7" x14ac:dyDescent="0.3">
      <c r="A153" s="147" t="s">
        <v>126</v>
      </c>
      <c r="B153" s="147" t="s">
        <v>0</v>
      </c>
      <c r="C153" s="39" t="s">
        <v>112</v>
      </c>
      <c r="D153" s="40" t="s">
        <v>1</v>
      </c>
      <c r="E153" s="93" t="s">
        <v>2</v>
      </c>
      <c r="F153" s="86" t="s">
        <v>0</v>
      </c>
      <c r="G153" s="40" t="s">
        <v>3</v>
      </c>
    </row>
    <row r="154" spans="1:7" x14ac:dyDescent="0.3">
      <c r="A154" s="34" t="s">
        <v>85</v>
      </c>
      <c r="B154" s="45">
        <f>B148+1</f>
        <v>65</v>
      </c>
      <c r="C154" s="37" t="s">
        <v>181</v>
      </c>
      <c r="D154" s="42">
        <v>1</v>
      </c>
      <c r="E154" s="43" t="s">
        <v>26</v>
      </c>
      <c r="F154" s="87">
        <v>1.7567129629629627E-3</v>
      </c>
      <c r="G154" s="42">
        <v>4</v>
      </c>
    </row>
    <row r="155" spans="1:7" x14ac:dyDescent="0.3">
      <c r="A155" s="38" t="s">
        <v>0</v>
      </c>
      <c r="B155" s="7">
        <f>B149+10/24/60</f>
        <v>0.51388888888888862</v>
      </c>
      <c r="C155" s="37" t="s">
        <v>182</v>
      </c>
      <c r="D155" s="42">
        <v>2</v>
      </c>
      <c r="E155" s="43" t="s">
        <v>78</v>
      </c>
      <c r="F155" s="87">
        <v>1.6533564814814816E-3</v>
      </c>
      <c r="G155" s="42">
        <v>1</v>
      </c>
    </row>
    <row r="156" spans="1:7" x14ac:dyDescent="0.3">
      <c r="A156" s="34" t="s">
        <v>86</v>
      </c>
      <c r="B156" s="38" t="s">
        <v>87</v>
      </c>
      <c r="C156" s="37" t="s">
        <v>183</v>
      </c>
      <c r="D156" s="42">
        <v>3</v>
      </c>
      <c r="E156" s="43" t="s">
        <v>15</v>
      </c>
      <c r="F156" s="87">
        <v>1.6560185185185185E-3</v>
      </c>
      <c r="G156" s="42">
        <v>2</v>
      </c>
    </row>
    <row r="157" spans="1:7" x14ac:dyDescent="0.3">
      <c r="A157" s="34" t="s">
        <v>88</v>
      </c>
      <c r="B157" s="38" t="s">
        <v>207</v>
      </c>
      <c r="C157" s="37" t="s">
        <v>184</v>
      </c>
      <c r="D157" s="42">
        <v>4</v>
      </c>
      <c r="E157" s="43" t="s">
        <v>14</v>
      </c>
      <c r="F157" s="87">
        <v>1.7489583333333333E-3</v>
      </c>
      <c r="G157" s="42">
        <v>3</v>
      </c>
    </row>
    <row r="158" spans="1:7" customFormat="1" ht="13.2" x14ac:dyDescent="0.25">
      <c r="E158" s="94"/>
      <c r="F158" s="89"/>
    </row>
    <row r="159" spans="1:7" x14ac:dyDescent="0.3">
      <c r="A159" s="148" t="s">
        <v>201</v>
      </c>
      <c r="B159" s="148"/>
      <c r="C159" s="148"/>
      <c r="D159" s="148"/>
      <c r="E159" s="148"/>
      <c r="F159" s="148"/>
      <c r="G159" s="148"/>
    </row>
    <row r="160" spans="1:7" customFormat="1" ht="13.2" x14ac:dyDescent="0.25">
      <c r="E160" s="94"/>
      <c r="F160" s="89"/>
    </row>
    <row r="161" spans="1:7" x14ac:dyDescent="0.3">
      <c r="A161" s="134" t="s">
        <v>128</v>
      </c>
      <c r="B161" s="134" t="s">
        <v>0</v>
      </c>
      <c r="C161" s="33" t="s">
        <v>112</v>
      </c>
      <c r="D161" s="33" t="s">
        <v>1</v>
      </c>
      <c r="E161" s="92" t="s">
        <v>2</v>
      </c>
      <c r="F161" s="82" t="s">
        <v>0</v>
      </c>
      <c r="G161" s="33" t="s">
        <v>3</v>
      </c>
    </row>
    <row r="162" spans="1:7" x14ac:dyDescent="0.3">
      <c r="A162" s="34" t="s">
        <v>85</v>
      </c>
      <c r="B162" s="45">
        <f>B154+1</f>
        <v>66</v>
      </c>
      <c r="C162" s="36" t="s">
        <v>143</v>
      </c>
      <c r="D162" s="36">
        <v>1</v>
      </c>
      <c r="E162" s="79" t="s">
        <v>79</v>
      </c>
      <c r="F162" s="83">
        <v>2.0861111111111111E-3</v>
      </c>
      <c r="G162" s="37">
        <v>4</v>
      </c>
    </row>
    <row r="163" spans="1:7" x14ac:dyDescent="0.3">
      <c r="A163" s="38" t="s">
        <v>0</v>
      </c>
      <c r="B163" s="7">
        <v>0.54166666666666663</v>
      </c>
      <c r="C163" s="36" t="s">
        <v>250</v>
      </c>
      <c r="D163" s="36">
        <v>2</v>
      </c>
      <c r="E163" s="79" t="s">
        <v>57</v>
      </c>
      <c r="F163" s="83">
        <v>2.0479166666666666E-3</v>
      </c>
      <c r="G163" s="37">
        <v>2</v>
      </c>
    </row>
    <row r="164" spans="1:7" x14ac:dyDescent="0.3">
      <c r="A164" s="34" t="s">
        <v>86</v>
      </c>
      <c r="B164" s="38" t="s">
        <v>6</v>
      </c>
      <c r="C164" s="36" t="s">
        <v>251</v>
      </c>
      <c r="D164" s="36">
        <v>3</v>
      </c>
      <c r="E164" s="79" t="s">
        <v>70</v>
      </c>
      <c r="F164" s="83">
        <v>2.0718749999999999E-3</v>
      </c>
      <c r="G164" s="37">
        <v>3</v>
      </c>
    </row>
    <row r="165" spans="1:7" x14ac:dyDescent="0.3">
      <c r="A165" s="34" t="s">
        <v>88</v>
      </c>
      <c r="B165" s="38" t="s">
        <v>229</v>
      </c>
      <c r="C165" s="36" t="s">
        <v>142</v>
      </c>
      <c r="D165" s="36">
        <v>4</v>
      </c>
      <c r="E165" s="79" t="s">
        <v>63</v>
      </c>
      <c r="F165" s="83">
        <v>1.9912037037037038E-3</v>
      </c>
      <c r="G165" s="37">
        <v>1</v>
      </c>
    </row>
    <row r="166" spans="1:7" x14ac:dyDescent="0.3">
      <c r="A166" s="34"/>
      <c r="B166" s="38"/>
      <c r="C166" s="36" t="s">
        <v>144</v>
      </c>
      <c r="D166" s="36">
        <v>5</v>
      </c>
      <c r="E166" s="79" t="s">
        <v>48</v>
      </c>
      <c r="F166" s="83">
        <v>2.1748842592592592E-3</v>
      </c>
      <c r="G166" s="37">
        <v>5</v>
      </c>
    </row>
    <row r="167" spans="1:7" customFormat="1" ht="13.2" customHeight="1" x14ac:dyDescent="0.25">
      <c r="E167" s="94"/>
      <c r="F167" s="89"/>
    </row>
    <row r="168" spans="1:7" ht="15.6" customHeight="1" x14ac:dyDescent="0.3">
      <c r="A168" s="134" t="s">
        <v>128</v>
      </c>
      <c r="B168" s="134" t="s">
        <v>0</v>
      </c>
      <c r="C168" s="33" t="s">
        <v>112</v>
      </c>
      <c r="D168" s="33" t="s">
        <v>1</v>
      </c>
      <c r="E168" s="92" t="s">
        <v>2</v>
      </c>
      <c r="F168" s="82" t="s">
        <v>0</v>
      </c>
      <c r="G168" s="33" t="s">
        <v>3</v>
      </c>
    </row>
    <row r="169" spans="1:7" ht="15.6" customHeight="1" x14ac:dyDescent="0.3">
      <c r="A169" s="34" t="s">
        <v>85</v>
      </c>
      <c r="B169" s="45">
        <f>B162+1</f>
        <v>67</v>
      </c>
      <c r="C169" s="36"/>
      <c r="D169" s="36">
        <v>1</v>
      </c>
      <c r="E169" s="79"/>
      <c r="F169" s="83"/>
      <c r="G169" s="37"/>
    </row>
    <row r="170" spans="1:7" ht="15.6" customHeight="1" x14ac:dyDescent="0.3">
      <c r="A170" s="38" t="s">
        <v>0</v>
      </c>
      <c r="B170" s="7">
        <f>B163+10/60/24</f>
        <v>0.54861111111111105</v>
      </c>
      <c r="C170" s="36"/>
      <c r="D170" s="36">
        <v>2</v>
      </c>
      <c r="E170" s="79"/>
      <c r="F170" s="83"/>
      <c r="G170" s="37"/>
    </row>
    <row r="171" spans="1:7" ht="15.6" customHeight="1" x14ac:dyDescent="0.3">
      <c r="A171" s="151" t="s">
        <v>197</v>
      </c>
      <c r="B171" s="151"/>
      <c r="C171" s="36"/>
      <c r="D171" s="36">
        <v>3</v>
      </c>
      <c r="E171" s="80"/>
      <c r="F171" s="83"/>
      <c r="G171" s="37"/>
    </row>
    <row r="172" spans="1:7" ht="15.6" customHeight="1" x14ac:dyDescent="0.3">
      <c r="A172" s="151"/>
      <c r="B172" s="151"/>
      <c r="C172" s="36"/>
      <c r="D172" s="36">
        <v>4</v>
      </c>
      <c r="E172" s="80"/>
      <c r="F172" s="83"/>
      <c r="G172" s="37"/>
    </row>
    <row r="173" spans="1:7" ht="15.6" customHeight="1" x14ac:dyDescent="0.3">
      <c r="A173" s="99" t="s">
        <v>88</v>
      </c>
      <c r="B173" s="100" t="s">
        <v>210</v>
      </c>
      <c r="C173" s="18"/>
      <c r="D173" s="18"/>
      <c r="E173" s="99"/>
      <c r="F173" s="102"/>
      <c r="G173" s="6"/>
    </row>
    <row r="174" spans="1:7" customFormat="1" ht="13.2" x14ac:dyDescent="0.25"/>
    <row r="175" spans="1:7" x14ac:dyDescent="0.3">
      <c r="A175" s="145" t="s">
        <v>72</v>
      </c>
      <c r="B175" s="146" t="s">
        <v>0</v>
      </c>
      <c r="C175" s="33" t="s">
        <v>112</v>
      </c>
      <c r="D175" s="33" t="s">
        <v>1</v>
      </c>
      <c r="E175" s="92" t="s">
        <v>2</v>
      </c>
      <c r="F175" s="82" t="s">
        <v>0</v>
      </c>
      <c r="G175" s="33" t="s">
        <v>3</v>
      </c>
    </row>
    <row r="176" spans="1:7" x14ac:dyDescent="0.3">
      <c r="A176" s="34" t="s">
        <v>85</v>
      </c>
      <c r="B176" s="45">
        <f>B169+1</f>
        <v>68</v>
      </c>
      <c r="C176" s="36" t="s">
        <v>249</v>
      </c>
      <c r="D176" s="36">
        <v>1</v>
      </c>
      <c r="E176" s="79" t="s">
        <v>43</v>
      </c>
      <c r="F176" s="83">
        <v>1.9341435185185184E-3</v>
      </c>
      <c r="G176" s="37">
        <v>4</v>
      </c>
    </row>
    <row r="177" spans="1:7" x14ac:dyDescent="0.3">
      <c r="A177" s="38" t="s">
        <v>0</v>
      </c>
      <c r="B177" s="7">
        <f>B170+5/60/24</f>
        <v>0.55208333333333326</v>
      </c>
      <c r="C177" s="36" t="s">
        <v>145</v>
      </c>
      <c r="D177" s="36">
        <v>2</v>
      </c>
      <c r="E177" s="79" t="s">
        <v>46</v>
      </c>
      <c r="F177" s="83">
        <v>1.8612268518518518E-3</v>
      </c>
      <c r="G177" s="37">
        <v>2</v>
      </c>
    </row>
    <row r="178" spans="1:7" x14ac:dyDescent="0.3">
      <c r="A178" s="34" t="s">
        <v>86</v>
      </c>
      <c r="B178" s="38" t="s">
        <v>6</v>
      </c>
      <c r="C178" s="36" t="s">
        <v>146</v>
      </c>
      <c r="D178" s="36">
        <v>3</v>
      </c>
      <c r="E178" s="79" t="s">
        <v>51</v>
      </c>
      <c r="F178" s="83">
        <v>1.8557870370370371E-3</v>
      </c>
      <c r="G178" s="37">
        <v>1</v>
      </c>
    </row>
    <row r="179" spans="1:7" x14ac:dyDescent="0.3">
      <c r="A179" s="34" t="s">
        <v>88</v>
      </c>
      <c r="B179" s="38" t="s">
        <v>204</v>
      </c>
      <c r="C179" s="36" t="s">
        <v>147</v>
      </c>
      <c r="D179" s="36">
        <v>4</v>
      </c>
      <c r="E179" s="79" t="s">
        <v>37</v>
      </c>
      <c r="F179" s="83">
        <v>1.8712962962962962E-3</v>
      </c>
      <c r="G179" s="37">
        <v>3</v>
      </c>
    </row>
    <row r="180" spans="1:7" x14ac:dyDescent="0.3">
      <c r="A180" s="32"/>
      <c r="B180" s="19"/>
      <c r="C180" s="20"/>
      <c r="D180" s="20"/>
      <c r="F180" s="90"/>
    </row>
    <row r="181" spans="1:7" x14ac:dyDescent="0.3">
      <c r="A181" s="145" t="s">
        <v>129</v>
      </c>
      <c r="B181" s="146" t="s">
        <v>0</v>
      </c>
      <c r="C181" s="33" t="s">
        <v>112</v>
      </c>
      <c r="D181" s="33" t="s">
        <v>1</v>
      </c>
      <c r="E181" s="92" t="s">
        <v>2</v>
      </c>
      <c r="F181" s="82" t="s">
        <v>0</v>
      </c>
      <c r="G181" s="33" t="s">
        <v>3</v>
      </c>
    </row>
    <row r="182" spans="1:7" x14ac:dyDescent="0.3">
      <c r="A182" s="34" t="s">
        <v>85</v>
      </c>
      <c r="B182" s="45">
        <f>B176+1</f>
        <v>69</v>
      </c>
      <c r="C182" s="37" t="s">
        <v>148</v>
      </c>
      <c r="D182" s="36">
        <v>1</v>
      </c>
      <c r="E182" s="79" t="s">
        <v>53</v>
      </c>
      <c r="F182" s="83">
        <v>1.8739583333333334E-3</v>
      </c>
      <c r="G182" s="37">
        <v>3</v>
      </c>
    </row>
    <row r="183" spans="1:7" x14ac:dyDescent="0.3">
      <c r="A183" s="38" t="s">
        <v>0</v>
      </c>
      <c r="B183" s="7">
        <f>B177+10/24/60</f>
        <v>0.55902777777777768</v>
      </c>
      <c r="C183" s="37" t="s">
        <v>149</v>
      </c>
      <c r="D183" s="36">
        <v>2</v>
      </c>
      <c r="E183" s="79" t="s">
        <v>47</v>
      </c>
      <c r="F183" s="83">
        <v>1.8284722222222224E-3</v>
      </c>
      <c r="G183" s="37">
        <v>1</v>
      </c>
    </row>
    <row r="184" spans="1:7" x14ac:dyDescent="0.3">
      <c r="A184" s="34" t="s">
        <v>86</v>
      </c>
      <c r="B184" s="38" t="s">
        <v>6</v>
      </c>
      <c r="C184" s="37" t="s">
        <v>150</v>
      </c>
      <c r="D184" s="36">
        <v>3</v>
      </c>
      <c r="E184" s="79" t="s">
        <v>62</v>
      </c>
      <c r="F184" s="83">
        <v>1.876273148148148E-3</v>
      </c>
      <c r="G184" s="37">
        <v>4</v>
      </c>
    </row>
    <row r="185" spans="1:7" x14ac:dyDescent="0.3">
      <c r="A185" s="34" t="s">
        <v>88</v>
      </c>
      <c r="B185" s="38" t="s">
        <v>206</v>
      </c>
      <c r="C185" s="37" t="s">
        <v>151</v>
      </c>
      <c r="D185" s="36">
        <v>4</v>
      </c>
      <c r="E185" s="79" t="s">
        <v>56</v>
      </c>
      <c r="F185" s="83">
        <v>1.8736111111111113E-3</v>
      </c>
      <c r="G185" s="37">
        <v>2</v>
      </c>
    </row>
    <row r="186" spans="1:7" x14ac:dyDescent="0.3">
      <c r="A186" s="32"/>
      <c r="B186" s="19"/>
      <c r="C186" s="20"/>
      <c r="D186" s="20"/>
      <c r="F186" s="90"/>
    </row>
    <row r="187" spans="1:7" x14ac:dyDescent="0.3">
      <c r="A187" s="145" t="s">
        <v>130</v>
      </c>
      <c r="B187" s="146" t="s">
        <v>0</v>
      </c>
      <c r="C187" s="33" t="s">
        <v>112</v>
      </c>
      <c r="D187" s="33" t="s">
        <v>1</v>
      </c>
      <c r="E187" s="92" t="s">
        <v>2</v>
      </c>
      <c r="F187" s="82" t="s">
        <v>0</v>
      </c>
      <c r="G187" s="33" t="s">
        <v>3</v>
      </c>
    </row>
    <row r="188" spans="1:7" x14ac:dyDescent="0.3">
      <c r="A188" s="34" t="s">
        <v>85</v>
      </c>
      <c r="B188" s="45">
        <f>B182+1</f>
        <v>70</v>
      </c>
      <c r="C188" s="37" t="s">
        <v>152</v>
      </c>
      <c r="D188" s="36">
        <v>1</v>
      </c>
      <c r="E188" s="79" t="s">
        <v>66</v>
      </c>
      <c r="F188" s="83">
        <v>1.8434027777777778E-3</v>
      </c>
      <c r="G188" s="37">
        <v>4</v>
      </c>
    </row>
    <row r="189" spans="1:7" x14ac:dyDescent="0.3">
      <c r="A189" s="38" t="s">
        <v>0</v>
      </c>
      <c r="B189" s="7">
        <f>B183+10/24/60</f>
        <v>0.5659722222222221</v>
      </c>
      <c r="C189" s="37" t="s">
        <v>153</v>
      </c>
      <c r="D189" s="36">
        <v>2</v>
      </c>
      <c r="E189" s="79" t="s">
        <v>69</v>
      </c>
      <c r="F189" s="83">
        <v>1.7534722222222222E-3</v>
      </c>
      <c r="G189" s="37">
        <v>1</v>
      </c>
    </row>
    <row r="190" spans="1:7" x14ac:dyDescent="0.3">
      <c r="A190" s="34" t="s">
        <v>86</v>
      </c>
      <c r="B190" s="38" t="s">
        <v>6</v>
      </c>
      <c r="C190" s="37" t="s">
        <v>154</v>
      </c>
      <c r="D190" s="36">
        <v>3</v>
      </c>
      <c r="E190" s="79" t="s">
        <v>39</v>
      </c>
      <c r="F190" s="83">
        <v>1.7781250000000002E-3</v>
      </c>
      <c r="G190" s="37">
        <v>2</v>
      </c>
    </row>
    <row r="191" spans="1:7" x14ac:dyDescent="0.3">
      <c r="A191" s="34" t="s">
        <v>88</v>
      </c>
      <c r="B191" s="38" t="s">
        <v>205</v>
      </c>
      <c r="C191" s="37" t="s">
        <v>155</v>
      </c>
      <c r="D191" s="36">
        <v>4</v>
      </c>
      <c r="E191" s="79" t="s">
        <v>35</v>
      </c>
      <c r="F191" s="83">
        <v>1.8009259259259261E-3</v>
      </c>
      <c r="G191" s="37">
        <v>3</v>
      </c>
    </row>
    <row r="192" spans="1:7" x14ac:dyDescent="0.3">
      <c r="A192" s="32"/>
      <c r="B192" s="19"/>
      <c r="C192" s="20"/>
      <c r="D192" s="20"/>
      <c r="F192" s="90"/>
    </row>
    <row r="193" spans="1:7" x14ac:dyDescent="0.3">
      <c r="A193" s="145" t="s">
        <v>131</v>
      </c>
      <c r="B193" s="146" t="s">
        <v>0</v>
      </c>
      <c r="C193" s="33" t="s">
        <v>112</v>
      </c>
      <c r="D193" s="33" t="s">
        <v>1</v>
      </c>
      <c r="E193" s="92" t="s">
        <v>2</v>
      </c>
      <c r="F193" s="82" t="s">
        <v>0</v>
      </c>
      <c r="G193" s="33" t="s">
        <v>3</v>
      </c>
    </row>
    <row r="194" spans="1:7" x14ac:dyDescent="0.3">
      <c r="A194" s="34" t="s">
        <v>85</v>
      </c>
      <c r="B194" s="45">
        <f>B188+1</f>
        <v>71</v>
      </c>
      <c r="C194" s="37" t="s">
        <v>156</v>
      </c>
      <c r="D194" s="36">
        <v>1</v>
      </c>
      <c r="E194" s="79" t="s">
        <v>45</v>
      </c>
      <c r="F194" s="83">
        <v>1.8600694444444446E-3</v>
      </c>
      <c r="G194" s="37">
        <v>2</v>
      </c>
    </row>
    <row r="195" spans="1:7" x14ac:dyDescent="0.3">
      <c r="A195" s="38" t="s">
        <v>0</v>
      </c>
      <c r="B195" s="7">
        <f>B189+10/24/60</f>
        <v>0.57291666666666652</v>
      </c>
      <c r="C195" s="37" t="s">
        <v>157</v>
      </c>
      <c r="D195" s="36">
        <v>2</v>
      </c>
      <c r="E195" s="79" t="s">
        <v>61</v>
      </c>
      <c r="F195" s="83">
        <v>1.8824074074074073E-3</v>
      </c>
      <c r="G195" s="37">
        <v>3</v>
      </c>
    </row>
    <row r="196" spans="1:7" x14ac:dyDescent="0.3">
      <c r="A196" s="34" t="s">
        <v>86</v>
      </c>
      <c r="B196" s="38" t="s">
        <v>6</v>
      </c>
      <c r="C196" s="37" t="s">
        <v>158</v>
      </c>
      <c r="D196" s="36">
        <v>3</v>
      </c>
      <c r="E196" s="79" t="s">
        <v>49</v>
      </c>
      <c r="F196" s="83">
        <v>1.9067129629629631E-3</v>
      </c>
      <c r="G196" s="37">
        <v>4</v>
      </c>
    </row>
    <row r="197" spans="1:7" x14ac:dyDescent="0.3">
      <c r="A197" s="34" t="s">
        <v>88</v>
      </c>
      <c r="B197" s="38" t="s">
        <v>207</v>
      </c>
      <c r="C197" s="37" t="s">
        <v>159</v>
      </c>
      <c r="D197" s="36">
        <v>4</v>
      </c>
      <c r="E197" s="79" t="s">
        <v>34</v>
      </c>
      <c r="F197" s="83">
        <v>1.8442129629629631E-3</v>
      </c>
      <c r="G197" s="37">
        <v>1</v>
      </c>
    </row>
    <row r="198" spans="1:7" x14ac:dyDescent="0.3">
      <c r="A198" s="32"/>
      <c r="B198" s="19"/>
      <c r="C198" s="20"/>
      <c r="D198" s="20"/>
      <c r="F198" s="90"/>
    </row>
    <row r="199" spans="1:7" x14ac:dyDescent="0.3">
      <c r="A199" s="145" t="s">
        <v>132</v>
      </c>
      <c r="B199" s="146" t="s">
        <v>0</v>
      </c>
      <c r="C199" s="33" t="s">
        <v>112</v>
      </c>
      <c r="D199" s="33" t="s">
        <v>1</v>
      </c>
      <c r="E199" s="92" t="s">
        <v>2</v>
      </c>
      <c r="F199" s="82" t="s">
        <v>0</v>
      </c>
      <c r="G199" s="33" t="s">
        <v>3</v>
      </c>
    </row>
    <row r="200" spans="1:7" x14ac:dyDescent="0.3">
      <c r="A200" s="34" t="s">
        <v>85</v>
      </c>
      <c r="B200" s="45">
        <f>B194+1</f>
        <v>72</v>
      </c>
      <c r="C200" s="37" t="s">
        <v>160</v>
      </c>
      <c r="D200" s="36">
        <v>1</v>
      </c>
      <c r="E200" s="79" t="s">
        <v>52</v>
      </c>
      <c r="F200" s="83">
        <v>1.7942129629629629E-3</v>
      </c>
      <c r="G200" s="37">
        <v>3</v>
      </c>
    </row>
    <row r="201" spans="1:7" x14ac:dyDescent="0.3">
      <c r="A201" s="38" t="s">
        <v>0</v>
      </c>
      <c r="B201" s="7">
        <f>B195+10/24/60</f>
        <v>0.57986111111111094</v>
      </c>
      <c r="C201" s="37" t="s">
        <v>161</v>
      </c>
      <c r="D201" s="36">
        <v>2</v>
      </c>
      <c r="E201" s="80" t="s">
        <v>54</v>
      </c>
      <c r="F201" s="83">
        <v>1.7915509259259258E-3</v>
      </c>
      <c r="G201" s="37">
        <v>2</v>
      </c>
    </row>
    <row r="202" spans="1:7" x14ac:dyDescent="0.3">
      <c r="A202" s="34" t="s">
        <v>86</v>
      </c>
      <c r="B202" s="38" t="s">
        <v>6</v>
      </c>
      <c r="C202" s="37" t="s">
        <v>162</v>
      </c>
      <c r="D202" s="36">
        <v>3</v>
      </c>
      <c r="E202" s="79" t="s">
        <v>32</v>
      </c>
      <c r="F202" s="83">
        <v>1.7756944444444443E-3</v>
      </c>
      <c r="G202" s="37">
        <v>1</v>
      </c>
    </row>
    <row r="203" spans="1:7" x14ac:dyDescent="0.3">
      <c r="A203" s="34" t="s">
        <v>88</v>
      </c>
      <c r="B203" s="38" t="s">
        <v>204</v>
      </c>
      <c r="C203" s="37" t="s">
        <v>163</v>
      </c>
      <c r="D203" s="36">
        <v>4</v>
      </c>
      <c r="E203" s="79" t="s">
        <v>33</v>
      </c>
      <c r="F203" s="83">
        <v>1.8524305555555557E-3</v>
      </c>
      <c r="G203" s="37">
        <v>4</v>
      </c>
    </row>
    <row r="204" spans="1:7" x14ac:dyDescent="0.3">
      <c r="A204" s="32"/>
      <c r="B204" s="19"/>
      <c r="C204" s="20"/>
      <c r="D204" s="20"/>
      <c r="F204" s="90"/>
    </row>
    <row r="205" spans="1:7" x14ac:dyDescent="0.3">
      <c r="A205" s="145" t="s">
        <v>133</v>
      </c>
      <c r="B205" s="146" t="s">
        <v>0</v>
      </c>
      <c r="C205" s="33" t="s">
        <v>112</v>
      </c>
      <c r="D205" s="33" t="s">
        <v>1</v>
      </c>
      <c r="E205" s="92" t="s">
        <v>2</v>
      </c>
      <c r="F205" s="82" t="s">
        <v>0</v>
      </c>
      <c r="G205" s="33" t="s">
        <v>3</v>
      </c>
    </row>
    <row r="206" spans="1:7" x14ac:dyDescent="0.3">
      <c r="A206" s="34" t="s">
        <v>85</v>
      </c>
      <c r="B206" s="45">
        <f>B200+1</f>
        <v>73</v>
      </c>
      <c r="C206" s="37" t="s">
        <v>164</v>
      </c>
      <c r="D206" s="36">
        <v>1</v>
      </c>
      <c r="E206" s="79" t="s">
        <v>44</v>
      </c>
      <c r="F206" s="83">
        <v>1.8351851851851854E-3</v>
      </c>
      <c r="G206" s="37">
        <v>4</v>
      </c>
    </row>
    <row r="207" spans="1:7" x14ac:dyDescent="0.3">
      <c r="A207" s="38" t="s">
        <v>0</v>
      </c>
      <c r="B207" s="7">
        <f>B201+10/24/60</f>
        <v>0.58680555555555536</v>
      </c>
      <c r="C207" s="37" t="s">
        <v>165</v>
      </c>
      <c r="D207" s="36">
        <v>2</v>
      </c>
      <c r="E207" s="79" t="s">
        <v>40</v>
      </c>
      <c r="F207" s="83">
        <v>1.7452546296296296E-3</v>
      </c>
      <c r="G207" s="37">
        <v>1</v>
      </c>
    </row>
    <row r="208" spans="1:7" x14ac:dyDescent="0.3">
      <c r="A208" s="34" t="s">
        <v>86</v>
      </c>
      <c r="B208" s="38" t="s">
        <v>6</v>
      </c>
      <c r="C208" s="37" t="s">
        <v>166</v>
      </c>
      <c r="D208" s="36">
        <v>3</v>
      </c>
      <c r="E208" s="79" t="s">
        <v>59</v>
      </c>
      <c r="F208" s="83">
        <v>1.7749999999999999E-3</v>
      </c>
      <c r="G208" s="37">
        <v>3</v>
      </c>
    </row>
    <row r="209" spans="1:7" x14ac:dyDescent="0.3">
      <c r="A209" s="34" t="s">
        <v>88</v>
      </c>
      <c r="B209" s="38" t="s">
        <v>237</v>
      </c>
      <c r="C209" s="37" t="s">
        <v>167</v>
      </c>
      <c r="D209" s="36">
        <v>4</v>
      </c>
      <c r="E209" s="79" t="s">
        <v>42</v>
      </c>
      <c r="F209" s="83">
        <v>1.7583333333333333E-3</v>
      </c>
      <c r="G209" s="37">
        <v>2</v>
      </c>
    </row>
    <row r="210" spans="1:7" x14ac:dyDescent="0.3">
      <c r="A210" s="32"/>
      <c r="B210" s="19"/>
      <c r="C210" s="20"/>
      <c r="D210" s="20"/>
      <c r="F210" s="90"/>
    </row>
    <row r="211" spans="1:7" x14ac:dyDescent="0.3">
      <c r="A211" s="145" t="s">
        <v>134</v>
      </c>
      <c r="B211" s="146" t="s">
        <v>0</v>
      </c>
      <c r="C211" s="33" t="s">
        <v>112</v>
      </c>
      <c r="D211" s="33" t="s">
        <v>1</v>
      </c>
      <c r="E211" s="92" t="s">
        <v>2</v>
      </c>
      <c r="F211" s="82" t="s">
        <v>0</v>
      </c>
      <c r="G211" s="33" t="s">
        <v>3</v>
      </c>
    </row>
    <row r="212" spans="1:7" x14ac:dyDescent="0.3">
      <c r="A212" s="34" t="s">
        <v>85</v>
      </c>
      <c r="B212" s="45">
        <f>B206+1</f>
        <v>74</v>
      </c>
      <c r="C212" s="37" t="s">
        <v>168</v>
      </c>
      <c r="D212" s="36">
        <v>1</v>
      </c>
      <c r="E212" s="79" t="s">
        <v>68</v>
      </c>
      <c r="F212" s="83">
        <v>1.7324074074074076E-3</v>
      </c>
      <c r="G212" s="37">
        <v>4</v>
      </c>
    </row>
    <row r="213" spans="1:7" x14ac:dyDescent="0.3">
      <c r="A213" s="38" t="s">
        <v>0</v>
      </c>
      <c r="B213" s="7">
        <f>B207+10/24/60</f>
        <v>0.59374999999999978</v>
      </c>
      <c r="C213" s="37" t="s">
        <v>169</v>
      </c>
      <c r="D213" s="36">
        <v>2</v>
      </c>
      <c r="E213" s="79" t="s">
        <v>60</v>
      </c>
      <c r="F213" s="83">
        <v>1.6722222222222223E-3</v>
      </c>
      <c r="G213" s="37">
        <v>1</v>
      </c>
    </row>
    <row r="214" spans="1:7" x14ac:dyDescent="0.3">
      <c r="A214" s="34" t="s">
        <v>86</v>
      </c>
      <c r="B214" s="38" t="s">
        <v>6</v>
      </c>
      <c r="C214" s="37" t="s">
        <v>170</v>
      </c>
      <c r="D214" s="36">
        <v>3</v>
      </c>
      <c r="E214" s="79" t="s">
        <v>65</v>
      </c>
      <c r="F214" s="83">
        <v>1.6892361111111112E-3</v>
      </c>
      <c r="G214" s="37">
        <v>2</v>
      </c>
    </row>
    <row r="215" spans="1:7" x14ac:dyDescent="0.3">
      <c r="A215" s="34" t="s">
        <v>88</v>
      </c>
      <c r="B215" s="38" t="s">
        <v>205</v>
      </c>
      <c r="C215" s="37" t="s">
        <v>171</v>
      </c>
      <c r="D215" s="36">
        <v>4</v>
      </c>
      <c r="E215" s="80" t="s">
        <v>67</v>
      </c>
      <c r="F215" s="83">
        <v>1.7320601851851852E-3</v>
      </c>
      <c r="G215" s="37">
        <v>3</v>
      </c>
    </row>
    <row r="216" spans="1:7" x14ac:dyDescent="0.3">
      <c r="A216" s="32"/>
      <c r="B216" s="19"/>
      <c r="C216" s="20"/>
      <c r="D216" s="20"/>
      <c r="F216" s="90"/>
    </row>
    <row r="217" spans="1:7" x14ac:dyDescent="0.3">
      <c r="A217" s="145" t="s">
        <v>135</v>
      </c>
      <c r="B217" s="146" t="s">
        <v>0</v>
      </c>
      <c r="C217" s="33" t="s">
        <v>112</v>
      </c>
      <c r="D217" s="33" t="s">
        <v>1</v>
      </c>
      <c r="E217" s="92" t="s">
        <v>2</v>
      </c>
      <c r="F217" s="82" t="s">
        <v>0</v>
      </c>
      <c r="G217" s="33" t="s">
        <v>3</v>
      </c>
    </row>
    <row r="218" spans="1:7" x14ac:dyDescent="0.3">
      <c r="A218" s="34" t="s">
        <v>85</v>
      </c>
      <c r="B218" s="45">
        <f>B212+1</f>
        <v>75</v>
      </c>
      <c r="C218" s="37" t="s">
        <v>172</v>
      </c>
      <c r="D218" s="36">
        <v>1</v>
      </c>
      <c r="E218" s="79" t="s">
        <v>50</v>
      </c>
      <c r="F218" s="83">
        <v>1.6922453703703702E-3</v>
      </c>
      <c r="G218" s="37">
        <v>3</v>
      </c>
    </row>
    <row r="219" spans="1:7" x14ac:dyDescent="0.3">
      <c r="A219" s="38" t="s">
        <v>0</v>
      </c>
      <c r="B219" s="7">
        <f>B213+10/24/60</f>
        <v>0.6006944444444442</v>
      </c>
      <c r="C219" s="37" t="s">
        <v>173</v>
      </c>
      <c r="D219" s="36">
        <v>2</v>
      </c>
      <c r="E219" s="79" t="s">
        <v>38</v>
      </c>
      <c r="F219" s="83">
        <v>1.6421296296296295E-3</v>
      </c>
      <c r="G219" s="37">
        <v>2</v>
      </c>
    </row>
    <row r="220" spans="1:7" x14ac:dyDescent="0.3">
      <c r="A220" s="34" t="s">
        <v>86</v>
      </c>
      <c r="B220" s="38" t="s">
        <v>6</v>
      </c>
      <c r="C220" s="37" t="s">
        <v>174</v>
      </c>
      <c r="D220" s="36">
        <v>3</v>
      </c>
      <c r="E220" s="79" t="s">
        <v>55</v>
      </c>
      <c r="F220" s="83">
        <v>1.6267361111111111E-3</v>
      </c>
      <c r="G220" s="37">
        <v>1</v>
      </c>
    </row>
    <row r="221" spans="1:7" x14ac:dyDescent="0.3">
      <c r="A221" s="34" t="s">
        <v>88</v>
      </c>
      <c r="B221" s="38" t="s">
        <v>206</v>
      </c>
      <c r="C221" s="37" t="s">
        <v>175</v>
      </c>
      <c r="D221" s="36">
        <v>4</v>
      </c>
      <c r="E221" s="79" t="s">
        <v>64</v>
      </c>
      <c r="F221" s="83">
        <v>1.7069444444444447E-3</v>
      </c>
      <c r="G221" s="37">
        <v>4</v>
      </c>
    </row>
    <row r="222" spans="1:7" x14ac:dyDescent="0.3">
      <c r="A222" s="32"/>
      <c r="B222" s="19"/>
      <c r="C222" s="20"/>
      <c r="D222" s="20"/>
      <c r="F222" s="90"/>
    </row>
    <row r="223" spans="1:7" x14ac:dyDescent="0.3">
      <c r="A223" s="145" t="s">
        <v>136</v>
      </c>
      <c r="B223" s="146" t="s">
        <v>0</v>
      </c>
      <c r="C223" s="33" t="s">
        <v>112</v>
      </c>
      <c r="D223" s="33" t="s">
        <v>1</v>
      </c>
      <c r="E223" s="92" t="s">
        <v>2</v>
      </c>
      <c r="F223" s="82" t="s">
        <v>0</v>
      </c>
      <c r="G223" s="33" t="s">
        <v>3</v>
      </c>
    </row>
    <row r="224" spans="1:7" x14ac:dyDescent="0.3">
      <c r="A224" s="34" t="s">
        <v>85</v>
      </c>
      <c r="B224" s="45">
        <f>B218+1</f>
        <v>76</v>
      </c>
      <c r="C224" s="37" t="s">
        <v>176</v>
      </c>
      <c r="D224" s="36">
        <v>1</v>
      </c>
      <c r="E224" s="79" t="s">
        <v>41</v>
      </c>
      <c r="F224" s="83">
        <v>1.6125E-3</v>
      </c>
      <c r="G224" s="37">
        <v>4</v>
      </c>
    </row>
    <row r="225" spans="1:7" x14ac:dyDescent="0.3">
      <c r="A225" s="38" t="s">
        <v>0</v>
      </c>
      <c r="B225" s="7">
        <f>B219+10/24/60</f>
        <v>0.60763888888888862</v>
      </c>
      <c r="C225" s="37" t="s">
        <v>177</v>
      </c>
      <c r="D225" s="36">
        <v>2</v>
      </c>
      <c r="E225" s="79" t="s">
        <v>77</v>
      </c>
      <c r="F225" s="83">
        <v>1.536921296296296E-3</v>
      </c>
      <c r="G225" s="37">
        <v>2</v>
      </c>
    </row>
    <row r="226" spans="1:7" x14ac:dyDescent="0.3">
      <c r="A226" s="34" t="s">
        <v>86</v>
      </c>
      <c r="B226" s="38" t="s">
        <v>6</v>
      </c>
      <c r="C226" s="37" t="s">
        <v>178</v>
      </c>
      <c r="D226" s="36">
        <v>3</v>
      </c>
      <c r="E226" s="79" t="s">
        <v>58</v>
      </c>
      <c r="F226" s="83">
        <v>1.5005787037037036E-3</v>
      </c>
      <c r="G226" s="37">
        <v>1</v>
      </c>
    </row>
    <row r="227" spans="1:7" x14ac:dyDescent="0.3">
      <c r="A227" s="34" t="s">
        <v>88</v>
      </c>
      <c r="B227" s="38" t="s">
        <v>203</v>
      </c>
      <c r="C227" s="37" t="s">
        <v>179</v>
      </c>
      <c r="D227" s="36">
        <v>4</v>
      </c>
      <c r="E227" s="79" t="s">
        <v>36</v>
      </c>
      <c r="F227" s="83">
        <v>1.5785879629629628E-3</v>
      </c>
      <c r="G227" s="37">
        <v>3</v>
      </c>
    </row>
    <row r="228" spans="1:7" x14ac:dyDescent="0.3">
      <c r="A228" s="32"/>
      <c r="B228" s="19"/>
      <c r="C228" s="20"/>
      <c r="D228" s="20"/>
      <c r="E228" s="32"/>
      <c r="F228" s="90"/>
    </row>
    <row r="229" spans="1:7" ht="31.95" customHeight="1" x14ac:dyDescent="0.3">
      <c r="A229" s="152" t="s">
        <v>180</v>
      </c>
      <c r="B229" s="153"/>
      <c r="C229" s="46" t="s">
        <v>112</v>
      </c>
      <c r="D229" s="46" t="s">
        <v>1</v>
      </c>
      <c r="E229" s="95" t="s">
        <v>2</v>
      </c>
      <c r="F229" s="91" t="s">
        <v>0</v>
      </c>
      <c r="G229" s="46" t="s">
        <v>3</v>
      </c>
    </row>
    <row r="230" spans="1:7" x14ac:dyDescent="0.3">
      <c r="A230" s="34" t="s">
        <v>85</v>
      </c>
      <c r="B230" s="45">
        <f>B224+1</f>
        <v>77</v>
      </c>
      <c r="C230" s="36">
        <v>4</v>
      </c>
      <c r="D230" s="36">
        <v>1</v>
      </c>
      <c r="E230" s="79" t="s">
        <v>10</v>
      </c>
      <c r="F230" s="83">
        <v>2.0476851851851849E-3</v>
      </c>
      <c r="G230" s="37">
        <v>4</v>
      </c>
    </row>
    <row r="231" spans="1:7" x14ac:dyDescent="0.3">
      <c r="A231" s="38" t="s">
        <v>0</v>
      </c>
      <c r="B231" s="7">
        <v>0.62152777777777779</v>
      </c>
      <c r="C231" s="36">
        <v>2</v>
      </c>
      <c r="D231" s="36">
        <v>2</v>
      </c>
      <c r="E231" s="79" t="s">
        <v>20</v>
      </c>
      <c r="F231" s="83">
        <v>1.9427083333333334E-3</v>
      </c>
      <c r="G231" s="37">
        <v>2</v>
      </c>
    </row>
    <row r="232" spans="1:7" x14ac:dyDescent="0.3">
      <c r="A232" s="34" t="s">
        <v>86</v>
      </c>
      <c r="B232" s="1" t="s">
        <v>91</v>
      </c>
      <c r="C232" s="36">
        <v>1</v>
      </c>
      <c r="D232" s="36">
        <v>3</v>
      </c>
      <c r="E232" s="79" t="s">
        <v>28</v>
      </c>
      <c r="F232" s="83">
        <v>1.9269675925925928E-3</v>
      </c>
      <c r="G232" s="37">
        <v>1</v>
      </c>
    </row>
    <row r="233" spans="1:7" x14ac:dyDescent="0.3">
      <c r="A233" s="150" t="s">
        <v>137</v>
      </c>
      <c r="B233" s="150"/>
      <c r="C233" s="36">
        <v>3</v>
      </c>
      <c r="D233" s="36">
        <v>4</v>
      </c>
      <c r="E233" s="79" t="s">
        <v>19</v>
      </c>
      <c r="F233" s="83">
        <v>1.9940972222222222E-3</v>
      </c>
      <c r="G233" s="37">
        <v>3</v>
      </c>
    </row>
    <row r="234" spans="1:7" x14ac:dyDescent="0.3">
      <c r="A234" s="32"/>
      <c r="B234" s="19"/>
      <c r="C234" s="20"/>
      <c r="D234" s="20"/>
      <c r="E234" s="32"/>
      <c r="F234" s="90"/>
    </row>
    <row r="235" spans="1:7" ht="15.6" customHeight="1" x14ac:dyDescent="0.3">
      <c r="A235" s="152" t="s">
        <v>73</v>
      </c>
      <c r="B235" s="153"/>
      <c r="C235" s="46" t="s">
        <v>112</v>
      </c>
      <c r="D235" s="46" t="s">
        <v>1</v>
      </c>
      <c r="E235" s="95" t="s">
        <v>2</v>
      </c>
      <c r="F235" s="91" t="s">
        <v>0</v>
      </c>
      <c r="G235" s="46" t="s">
        <v>3</v>
      </c>
    </row>
    <row r="236" spans="1:7" x14ac:dyDescent="0.3">
      <c r="A236" s="34" t="s">
        <v>85</v>
      </c>
      <c r="B236" s="45">
        <f>B230+1</f>
        <v>78</v>
      </c>
      <c r="C236" s="36">
        <v>4</v>
      </c>
      <c r="D236" s="36">
        <v>1</v>
      </c>
      <c r="E236" s="79" t="s">
        <v>40</v>
      </c>
      <c r="F236" s="83">
        <v>1.7467592592592593E-3</v>
      </c>
      <c r="G236" s="37">
        <v>3</v>
      </c>
    </row>
    <row r="237" spans="1:7" x14ac:dyDescent="0.3">
      <c r="A237" s="38" t="s">
        <v>0</v>
      </c>
      <c r="B237" s="7">
        <f>B231+10/24/60</f>
        <v>0.62847222222222221</v>
      </c>
      <c r="C237" s="36">
        <v>2</v>
      </c>
      <c r="D237" s="36">
        <v>2</v>
      </c>
      <c r="E237" s="79" t="s">
        <v>65</v>
      </c>
      <c r="F237" s="83">
        <v>1.6773148148148149E-3</v>
      </c>
      <c r="G237" s="37">
        <v>2</v>
      </c>
    </row>
    <row r="238" spans="1:7" x14ac:dyDescent="0.3">
      <c r="A238" s="34" t="s">
        <v>86</v>
      </c>
      <c r="B238" s="1" t="s">
        <v>91</v>
      </c>
      <c r="C238" s="36">
        <v>1</v>
      </c>
      <c r="D238" s="36">
        <v>3</v>
      </c>
      <c r="E238" s="79" t="s">
        <v>50</v>
      </c>
      <c r="F238" s="83">
        <v>1.6487268518518517E-3</v>
      </c>
      <c r="G238" s="37">
        <v>1</v>
      </c>
    </row>
    <row r="239" spans="1:7" x14ac:dyDescent="0.3">
      <c r="A239" s="150" t="s">
        <v>137</v>
      </c>
      <c r="B239" s="150"/>
      <c r="C239" s="36">
        <v>3</v>
      </c>
      <c r="D239" s="36">
        <v>4</v>
      </c>
      <c r="E239" s="79" t="s">
        <v>44</v>
      </c>
      <c r="F239" s="83">
        <v>1.8130787037037037E-3</v>
      </c>
      <c r="G239" s="37">
        <v>4</v>
      </c>
    </row>
    <row r="240" spans="1:7" x14ac:dyDescent="0.3">
      <c r="A240" s="32"/>
      <c r="B240" s="19"/>
      <c r="C240" s="20"/>
      <c r="D240" s="20"/>
      <c r="E240" s="32"/>
      <c r="F240" s="90"/>
    </row>
    <row r="241" spans="1:7" x14ac:dyDescent="0.3">
      <c r="A241" s="128" t="s">
        <v>122</v>
      </c>
      <c r="B241" s="128"/>
      <c r="C241" s="128"/>
      <c r="D241" s="128"/>
      <c r="E241" s="128"/>
      <c r="F241" s="128"/>
      <c r="G241" s="128"/>
    </row>
  </sheetData>
  <mergeCells count="48">
    <mergeCell ref="A239:B239"/>
    <mergeCell ref="A1:G1"/>
    <mergeCell ref="A171:B172"/>
    <mergeCell ref="A125:B126"/>
    <mergeCell ref="A229:B229"/>
    <mergeCell ref="A235:B235"/>
    <mergeCell ref="A115:B115"/>
    <mergeCell ref="A122:B122"/>
    <mergeCell ref="A129:B129"/>
    <mergeCell ref="A135:B135"/>
    <mergeCell ref="A141:B141"/>
    <mergeCell ref="A147:B147"/>
    <mergeCell ref="A153:B153"/>
    <mergeCell ref="A233:B233"/>
    <mergeCell ref="A223:B223"/>
    <mergeCell ref="A34:B34"/>
    <mergeCell ref="A193:B193"/>
    <mergeCell ref="A199:B199"/>
    <mergeCell ref="A2:G2"/>
    <mergeCell ref="A159:G159"/>
    <mergeCell ref="A205:B205"/>
    <mergeCell ref="A84:B84"/>
    <mergeCell ref="A90:B90"/>
    <mergeCell ref="A96:B96"/>
    <mergeCell ref="A102:B102"/>
    <mergeCell ref="A108:B108"/>
    <mergeCell ref="A187:B187"/>
    <mergeCell ref="A40:B40"/>
    <mergeCell ref="A46:B46"/>
    <mergeCell ref="A52:B52"/>
    <mergeCell ref="A58:B58"/>
    <mergeCell ref="A64:B64"/>
    <mergeCell ref="A241:G241"/>
    <mergeCell ref="A114:G114"/>
    <mergeCell ref="A4:B4"/>
    <mergeCell ref="A10:B10"/>
    <mergeCell ref="A16:B16"/>
    <mergeCell ref="A22:B22"/>
    <mergeCell ref="A28:B28"/>
    <mergeCell ref="A78:B78"/>
    <mergeCell ref="A211:B211"/>
    <mergeCell ref="A217:B217"/>
    <mergeCell ref="A161:B161"/>
    <mergeCell ref="A168:B168"/>
    <mergeCell ref="A175:B175"/>
    <mergeCell ref="A181:B181"/>
    <mergeCell ref="A70:B70"/>
    <mergeCell ref="A76:G76"/>
  </mergeCells>
  <conditionalFormatting sqref="G1:G127 G129:G173 G175:G1048576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25" right="0.25" top="0.75" bottom="0.75" header="0.3" footer="0.3"/>
  <pageSetup fitToHeight="6" orientation="portrait" useFirstPageNumber="1" horizontalDpi="4294967293" r:id="rId1"/>
  <headerFooter>
    <oddHeader>&amp;CATB Financial Lethbridge Rotary Dragon Boat Festival
Race Card for Sunday, June 25, 2017</oddHeader>
    <oddFooter>&amp;LPrinted at &amp;T on &amp;D&amp;C&amp;F - &amp;A&amp;RPage &amp;P of &amp;N</oddFooter>
  </headerFooter>
  <rowBreaks count="5" manualBreakCount="5">
    <brk id="33" max="16383" man="1"/>
    <brk id="77" max="16383" man="1"/>
    <brk id="113" max="16383" man="1"/>
    <brk id="160" max="16383" man="1"/>
    <brk id="20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7"/>
  <sheetViews>
    <sheetView tabSelected="1" workbookViewId="0">
      <pane ySplit="1" topLeftCell="A2" activePane="bottomLeft" state="frozen"/>
      <selection pane="bottomLeft" activeCell="A2" sqref="A2"/>
    </sheetView>
  </sheetViews>
  <sheetFormatPr defaultRowHeight="14.4" x14ac:dyDescent="0.3"/>
  <cols>
    <col min="1" max="1" width="28.6640625" style="107" bestFit="1" customWidth="1"/>
    <col min="2" max="2" width="12.6640625" style="107" bestFit="1" customWidth="1"/>
    <col min="3" max="3" width="7.44140625" style="103" bestFit="1" customWidth="1"/>
    <col min="4" max="4" width="3.6640625" style="103" bestFit="1" customWidth="1"/>
    <col min="5" max="5" width="3.44140625" style="124" bestFit="1" customWidth="1"/>
    <col min="6" max="6" width="3.77734375" style="103" bestFit="1" customWidth="1"/>
    <col min="7" max="7" width="6.88671875" style="103" bestFit="1" customWidth="1"/>
    <col min="8" max="11" width="7.109375" style="155" bestFit="1" customWidth="1"/>
    <col min="12" max="12" width="8.109375" style="155" bestFit="1" customWidth="1"/>
    <col min="13" max="16" width="7.109375" style="155" bestFit="1" customWidth="1"/>
    <col min="17" max="16384" width="8.88671875" style="103"/>
  </cols>
  <sheetData>
    <row r="1" spans="1:18" s="104" customFormat="1" x14ac:dyDescent="0.25">
      <c r="A1" s="106" t="s">
        <v>257</v>
      </c>
      <c r="B1" s="106" t="s">
        <v>258</v>
      </c>
      <c r="C1" s="104" t="s">
        <v>248</v>
      </c>
      <c r="D1" s="104" t="s">
        <v>283</v>
      </c>
      <c r="E1" s="104" t="s">
        <v>284</v>
      </c>
      <c r="F1" s="104" t="s">
        <v>248</v>
      </c>
      <c r="G1" s="104" t="s">
        <v>278</v>
      </c>
      <c r="H1" s="154" t="s">
        <v>259</v>
      </c>
      <c r="I1" s="154" t="s">
        <v>260</v>
      </c>
      <c r="J1" s="154" t="s">
        <v>261</v>
      </c>
      <c r="K1" s="154" t="s">
        <v>262</v>
      </c>
      <c r="L1" s="154" t="s">
        <v>238</v>
      </c>
      <c r="M1" s="154" t="s">
        <v>279</v>
      </c>
      <c r="N1" s="154" t="s">
        <v>280</v>
      </c>
      <c r="O1" s="154" t="s">
        <v>281</v>
      </c>
      <c r="P1" s="154" t="s">
        <v>282</v>
      </c>
    </row>
    <row r="2" spans="1:18" x14ac:dyDescent="0.3">
      <c r="A2" s="107" t="s">
        <v>58</v>
      </c>
      <c r="B2" s="107" t="s">
        <v>270</v>
      </c>
      <c r="C2" s="103" t="s">
        <v>6</v>
      </c>
      <c r="D2" s="108" t="s">
        <v>263</v>
      </c>
      <c r="E2" s="116">
        <v>1</v>
      </c>
      <c r="F2" s="103">
        <v>1</v>
      </c>
      <c r="G2" s="103">
        <v>1</v>
      </c>
      <c r="H2" s="155">
        <v>1.5243055555555554E-3</v>
      </c>
      <c r="I2" s="155">
        <v>1.5684027777777779E-3</v>
      </c>
      <c r="J2" s="155">
        <v>1.5091435185185184E-3</v>
      </c>
      <c r="K2" s="155">
        <v>1.5005787037037036E-3</v>
      </c>
      <c r="L2" s="155">
        <f t="shared" ref="L2:L33" si="0">SUM(H2:K2)</f>
        <v>6.1024305555555554E-3</v>
      </c>
      <c r="M2" s="155">
        <f t="shared" ref="M2:M33" si="1">MIN(H2:K2)</f>
        <v>1.5005787037037036E-3</v>
      </c>
      <c r="N2" s="155">
        <f t="shared" ref="N2:N33" si="2">MAX(H2:K2)</f>
        <v>1.5684027777777779E-3</v>
      </c>
      <c r="O2" s="155">
        <f t="shared" ref="O2:O33" si="3">N2-M2</f>
        <v>6.7824074074074314E-5</v>
      </c>
      <c r="P2" s="155">
        <f t="shared" ref="P2:P33" si="4">AVERAGE(H2:K2)</f>
        <v>1.5256076388888888E-3</v>
      </c>
      <c r="R2" s="105"/>
    </row>
    <row r="3" spans="1:18" x14ac:dyDescent="0.3">
      <c r="A3" s="107" t="s">
        <v>77</v>
      </c>
      <c r="B3" s="107" t="s">
        <v>270</v>
      </c>
      <c r="C3" s="103" t="s">
        <v>6</v>
      </c>
      <c r="D3" s="108" t="s">
        <v>263</v>
      </c>
      <c r="E3" s="116">
        <v>2</v>
      </c>
      <c r="F3" s="103">
        <v>2</v>
      </c>
      <c r="G3" s="103">
        <v>2</v>
      </c>
      <c r="H3" s="155">
        <v>1.5489583333333334E-3</v>
      </c>
      <c r="I3" s="155">
        <v>1.5769675925925927E-3</v>
      </c>
      <c r="J3" s="155">
        <v>1.6108796296296296E-3</v>
      </c>
      <c r="K3" s="155">
        <v>1.536921296296296E-3</v>
      </c>
      <c r="L3" s="155">
        <f t="shared" si="0"/>
        <v>6.2737268518518515E-3</v>
      </c>
      <c r="M3" s="155">
        <f t="shared" si="1"/>
        <v>1.536921296296296E-3</v>
      </c>
      <c r="N3" s="155">
        <f t="shared" si="2"/>
        <v>1.6108796296296296E-3</v>
      </c>
      <c r="O3" s="155">
        <f t="shared" si="3"/>
        <v>7.3958333333333645E-5</v>
      </c>
      <c r="P3" s="155">
        <f t="shared" si="4"/>
        <v>1.5684317129629629E-3</v>
      </c>
    </row>
    <row r="4" spans="1:18" x14ac:dyDescent="0.3">
      <c r="A4" s="107" t="s">
        <v>76</v>
      </c>
      <c r="B4" s="107" t="s">
        <v>277</v>
      </c>
      <c r="C4" s="103" t="s">
        <v>6</v>
      </c>
      <c r="D4" s="108" t="s">
        <v>263</v>
      </c>
      <c r="E4" s="116">
        <v>3</v>
      </c>
      <c r="F4" s="103">
        <v>3</v>
      </c>
      <c r="G4" s="103">
        <v>3</v>
      </c>
      <c r="H4" s="155">
        <v>1.5803240740740741E-3</v>
      </c>
      <c r="I4" s="155">
        <v>1.5787037037037037E-3</v>
      </c>
      <c r="J4" s="155">
        <v>1.5847222222222224E-3</v>
      </c>
      <c r="K4" s="155">
        <v>1.5785879629629628E-3</v>
      </c>
      <c r="L4" s="155">
        <f t="shared" si="0"/>
        <v>6.3223379629629636E-3</v>
      </c>
      <c r="M4" s="155">
        <f t="shared" si="1"/>
        <v>1.5785879629629628E-3</v>
      </c>
      <c r="N4" s="155">
        <f t="shared" si="2"/>
        <v>1.5847222222222224E-3</v>
      </c>
      <c r="O4" s="155">
        <f t="shared" si="3"/>
        <v>6.1342592592595474E-6</v>
      </c>
      <c r="P4" s="155">
        <f t="shared" si="4"/>
        <v>1.5805844907407409E-3</v>
      </c>
    </row>
    <row r="5" spans="1:18" x14ac:dyDescent="0.3">
      <c r="A5" s="107" t="s">
        <v>41</v>
      </c>
      <c r="B5" s="107" t="s">
        <v>270</v>
      </c>
      <c r="C5" s="103" t="s">
        <v>6</v>
      </c>
      <c r="D5" s="108" t="s">
        <v>263</v>
      </c>
      <c r="E5" s="116">
        <v>4</v>
      </c>
      <c r="F5" s="103">
        <v>4</v>
      </c>
      <c r="G5" s="103">
        <v>4</v>
      </c>
      <c r="H5" s="155">
        <v>1.5804398148148149E-3</v>
      </c>
      <c r="I5" s="155">
        <v>1.5935185185185184E-3</v>
      </c>
      <c r="J5" s="155">
        <v>1.6282407407407409E-3</v>
      </c>
      <c r="K5" s="155">
        <v>1.6125E-3</v>
      </c>
      <c r="L5" s="155">
        <f t="shared" si="0"/>
        <v>6.4146990740740744E-3</v>
      </c>
      <c r="M5" s="155">
        <f t="shared" si="1"/>
        <v>1.5804398148148149E-3</v>
      </c>
      <c r="N5" s="155">
        <f t="shared" si="2"/>
        <v>1.6282407407407409E-3</v>
      </c>
      <c r="O5" s="155">
        <f t="shared" si="3"/>
        <v>4.7800925925925962E-5</v>
      </c>
      <c r="P5" s="155">
        <f t="shared" si="4"/>
        <v>1.6036747685185186E-3</v>
      </c>
    </row>
    <row r="6" spans="1:18" x14ac:dyDescent="0.3">
      <c r="A6" s="107" t="s">
        <v>55</v>
      </c>
      <c r="B6" s="107" t="s">
        <v>275</v>
      </c>
      <c r="C6" s="103" t="s">
        <v>6</v>
      </c>
      <c r="D6" s="108" t="s">
        <v>263</v>
      </c>
      <c r="E6" s="116" t="s">
        <v>285</v>
      </c>
      <c r="F6" s="103">
        <v>5</v>
      </c>
      <c r="G6" s="103">
        <v>5</v>
      </c>
      <c r="H6" s="155">
        <v>1.5732638888888888E-3</v>
      </c>
      <c r="I6" s="155">
        <v>1.6788194444444444E-3</v>
      </c>
      <c r="J6" s="155">
        <v>1.6178240740740743E-3</v>
      </c>
      <c r="K6" s="155">
        <v>1.6267361111111111E-3</v>
      </c>
      <c r="L6" s="155">
        <f t="shared" si="0"/>
        <v>6.4966435185185188E-3</v>
      </c>
      <c r="M6" s="155">
        <f t="shared" si="1"/>
        <v>1.5732638888888888E-3</v>
      </c>
      <c r="N6" s="155">
        <f t="shared" si="2"/>
        <v>1.6788194444444444E-3</v>
      </c>
      <c r="O6" s="155">
        <f t="shared" si="3"/>
        <v>1.0555555555555557E-4</v>
      </c>
      <c r="P6" s="155">
        <f t="shared" si="4"/>
        <v>1.6241608796296297E-3</v>
      </c>
    </row>
    <row r="7" spans="1:18" x14ac:dyDescent="0.3">
      <c r="A7" s="107" t="s">
        <v>38</v>
      </c>
      <c r="B7" s="107" t="s">
        <v>269</v>
      </c>
      <c r="C7" s="103" t="s">
        <v>6</v>
      </c>
      <c r="D7" s="108" t="s">
        <v>263</v>
      </c>
      <c r="E7" s="116" t="s">
        <v>286</v>
      </c>
      <c r="F7" s="103">
        <v>6</v>
      </c>
      <c r="G7" s="103">
        <v>6</v>
      </c>
      <c r="H7" s="155">
        <v>1.614699074074074E-3</v>
      </c>
      <c r="I7" s="155">
        <v>1.6737268518518518E-3</v>
      </c>
      <c r="J7" s="155">
        <v>1.6629629629629631E-3</v>
      </c>
      <c r="K7" s="155">
        <v>1.6421296296296295E-3</v>
      </c>
      <c r="L7" s="155">
        <f t="shared" si="0"/>
        <v>6.5935185185185185E-3</v>
      </c>
      <c r="M7" s="155">
        <f t="shared" si="1"/>
        <v>1.614699074074074E-3</v>
      </c>
      <c r="N7" s="155">
        <f t="shared" si="2"/>
        <v>1.6737268518518518E-3</v>
      </c>
      <c r="O7" s="155">
        <f t="shared" si="3"/>
        <v>5.9027777777777854E-5</v>
      </c>
      <c r="P7" s="155">
        <f t="shared" si="4"/>
        <v>1.6483796296296296E-3</v>
      </c>
    </row>
    <row r="8" spans="1:18" x14ac:dyDescent="0.3">
      <c r="A8" s="107" t="s">
        <v>15</v>
      </c>
      <c r="B8" s="107" t="s">
        <v>270</v>
      </c>
      <c r="C8" s="103" t="s">
        <v>239</v>
      </c>
      <c r="D8" s="113" t="s">
        <v>263</v>
      </c>
      <c r="E8" s="121">
        <v>2</v>
      </c>
      <c r="F8" s="103">
        <v>1</v>
      </c>
      <c r="G8" s="103">
        <v>7</v>
      </c>
      <c r="H8" s="155">
        <v>1.6137731481481482E-3</v>
      </c>
      <c r="I8" s="155">
        <v>1.6663194444444442E-3</v>
      </c>
      <c r="J8" s="155">
        <v>1.6996527777777776E-3</v>
      </c>
      <c r="K8" s="155">
        <v>1.6560185185185185E-3</v>
      </c>
      <c r="L8" s="155">
        <f t="shared" si="0"/>
        <v>6.6357638888888881E-3</v>
      </c>
      <c r="M8" s="155">
        <f t="shared" si="1"/>
        <v>1.6137731481481482E-3</v>
      </c>
      <c r="N8" s="155">
        <f t="shared" si="2"/>
        <v>1.6996527777777776E-3</v>
      </c>
      <c r="O8" s="155">
        <f t="shared" si="3"/>
        <v>8.5879629629629327E-5</v>
      </c>
      <c r="P8" s="155">
        <f t="shared" si="4"/>
        <v>1.658940972222222E-3</v>
      </c>
    </row>
    <row r="9" spans="1:18" x14ac:dyDescent="0.3">
      <c r="A9" s="107" t="s">
        <v>78</v>
      </c>
      <c r="B9" s="107" t="s">
        <v>270</v>
      </c>
      <c r="C9" s="103" t="s">
        <v>239</v>
      </c>
      <c r="D9" s="113" t="s">
        <v>263</v>
      </c>
      <c r="E9" s="121">
        <v>1</v>
      </c>
      <c r="F9" s="103">
        <v>2</v>
      </c>
      <c r="G9" s="103">
        <v>8</v>
      </c>
      <c r="H9" s="155">
        <v>1.6269675925925924E-3</v>
      </c>
      <c r="I9" s="155">
        <v>1.6851851851851852E-3</v>
      </c>
      <c r="J9" s="155">
        <v>1.6930555555555555E-3</v>
      </c>
      <c r="K9" s="155">
        <v>1.6533564814814816E-3</v>
      </c>
      <c r="L9" s="155">
        <f t="shared" si="0"/>
        <v>6.6585648148148142E-3</v>
      </c>
      <c r="M9" s="155">
        <f t="shared" si="1"/>
        <v>1.6269675925925924E-3</v>
      </c>
      <c r="N9" s="155">
        <f t="shared" si="2"/>
        <v>1.6930555555555555E-3</v>
      </c>
      <c r="O9" s="155">
        <f t="shared" si="3"/>
        <v>6.6087962962963105E-5</v>
      </c>
      <c r="P9" s="155">
        <f t="shared" si="4"/>
        <v>1.6646412037037036E-3</v>
      </c>
    </row>
    <row r="10" spans="1:18" x14ac:dyDescent="0.3">
      <c r="A10" s="107" t="s">
        <v>64</v>
      </c>
      <c r="B10" s="107" t="s">
        <v>270</v>
      </c>
      <c r="C10" s="103" t="s">
        <v>6</v>
      </c>
      <c r="D10" s="108" t="s">
        <v>263</v>
      </c>
      <c r="E10" s="116" t="s">
        <v>288</v>
      </c>
      <c r="F10" s="103">
        <v>7</v>
      </c>
      <c r="G10" s="103">
        <v>9</v>
      </c>
      <c r="H10" s="155">
        <v>1.6342592592592596E-3</v>
      </c>
      <c r="I10" s="155">
        <v>1.6983796296296298E-3</v>
      </c>
      <c r="J10" s="155">
        <v>1.6930555555555555E-3</v>
      </c>
      <c r="K10" s="155">
        <v>1.7069444444444447E-3</v>
      </c>
      <c r="L10" s="155">
        <f t="shared" si="0"/>
        <v>6.7326388888888896E-3</v>
      </c>
      <c r="M10" s="155">
        <f t="shared" si="1"/>
        <v>1.6342592592592596E-3</v>
      </c>
      <c r="N10" s="155">
        <f t="shared" si="2"/>
        <v>1.7069444444444447E-3</v>
      </c>
      <c r="O10" s="155">
        <f t="shared" si="3"/>
        <v>7.2685185185185179E-5</v>
      </c>
      <c r="P10" s="155">
        <f t="shared" si="4"/>
        <v>1.6831597222222224E-3</v>
      </c>
    </row>
    <row r="11" spans="1:18" x14ac:dyDescent="0.3">
      <c r="A11" s="107" t="s">
        <v>50</v>
      </c>
      <c r="B11" s="107" t="s">
        <v>268</v>
      </c>
      <c r="C11" s="103" t="s">
        <v>6</v>
      </c>
      <c r="D11" s="108" t="s">
        <v>263</v>
      </c>
      <c r="E11" s="116" t="s">
        <v>287</v>
      </c>
      <c r="F11" s="103">
        <v>8</v>
      </c>
      <c r="G11" s="103">
        <v>10</v>
      </c>
      <c r="H11" s="155">
        <v>1.6609953703703706E-3</v>
      </c>
      <c r="I11" s="155">
        <v>1.6952546296296297E-3</v>
      </c>
      <c r="J11" s="155">
        <v>1.7300925925925927E-3</v>
      </c>
      <c r="K11" s="155">
        <v>1.6922453703703702E-3</v>
      </c>
      <c r="L11" s="155">
        <f t="shared" si="0"/>
        <v>6.7785879629629628E-3</v>
      </c>
      <c r="M11" s="155">
        <f t="shared" si="1"/>
        <v>1.6609953703703706E-3</v>
      </c>
      <c r="N11" s="155">
        <f t="shared" si="2"/>
        <v>1.7300925925925927E-3</v>
      </c>
      <c r="O11" s="155">
        <f t="shared" si="3"/>
        <v>6.9097222222222129E-5</v>
      </c>
      <c r="P11" s="155">
        <f t="shared" si="4"/>
        <v>1.6946469907407407E-3</v>
      </c>
    </row>
    <row r="12" spans="1:18" x14ac:dyDescent="0.3">
      <c r="A12" s="107" t="s">
        <v>60</v>
      </c>
      <c r="B12" s="107" t="s">
        <v>270</v>
      </c>
      <c r="C12" s="103" t="s">
        <v>6</v>
      </c>
      <c r="D12" s="109" t="s">
        <v>264</v>
      </c>
      <c r="E12" s="117">
        <v>1</v>
      </c>
      <c r="F12" s="103">
        <v>9</v>
      </c>
      <c r="G12" s="103">
        <v>11</v>
      </c>
      <c r="H12" s="155">
        <v>1.7207175925925925E-3</v>
      </c>
      <c r="I12" s="155">
        <v>1.7030092592592591E-3</v>
      </c>
      <c r="J12" s="155">
        <v>1.6971064814814815E-3</v>
      </c>
      <c r="K12" s="155">
        <v>1.6722222222222223E-3</v>
      </c>
      <c r="L12" s="155">
        <f t="shared" si="0"/>
        <v>6.7930555555555557E-3</v>
      </c>
      <c r="M12" s="155">
        <f t="shared" si="1"/>
        <v>1.6722222222222223E-3</v>
      </c>
      <c r="N12" s="155">
        <f t="shared" si="2"/>
        <v>1.7207175925925925E-3</v>
      </c>
      <c r="O12" s="155">
        <f t="shared" si="3"/>
        <v>4.8495370370370185E-5</v>
      </c>
      <c r="P12" s="155">
        <f t="shared" si="4"/>
        <v>1.6982638888888889E-3</v>
      </c>
    </row>
    <row r="13" spans="1:18" x14ac:dyDescent="0.3">
      <c r="A13" s="107" t="s">
        <v>65</v>
      </c>
      <c r="B13" s="107" t="s">
        <v>268</v>
      </c>
      <c r="C13" s="103" t="s">
        <v>6</v>
      </c>
      <c r="D13" s="109" t="s">
        <v>264</v>
      </c>
      <c r="E13" s="117">
        <v>2</v>
      </c>
      <c r="F13" s="103">
        <v>10</v>
      </c>
      <c r="G13" s="103">
        <v>12</v>
      </c>
      <c r="H13" s="155">
        <v>1.6680555555555557E-3</v>
      </c>
      <c r="I13" s="155">
        <v>1.7337962962962964E-3</v>
      </c>
      <c r="J13" s="155">
        <v>1.7458333333333336E-3</v>
      </c>
      <c r="K13" s="155">
        <v>1.6892361111111112E-3</v>
      </c>
      <c r="L13" s="155">
        <f t="shared" si="0"/>
        <v>6.8369212962962967E-3</v>
      </c>
      <c r="M13" s="155">
        <f t="shared" si="1"/>
        <v>1.6680555555555557E-3</v>
      </c>
      <c r="N13" s="155">
        <f t="shared" si="2"/>
        <v>1.7458333333333336E-3</v>
      </c>
      <c r="O13" s="155">
        <f t="shared" si="3"/>
        <v>7.7777777777777958E-5</v>
      </c>
      <c r="P13" s="155">
        <f t="shared" si="4"/>
        <v>1.7092303240740742E-3</v>
      </c>
    </row>
    <row r="14" spans="1:18" x14ac:dyDescent="0.3">
      <c r="A14" s="107" t="s">
        <v>68</v>
      </c>
      <c r="B14" s="107" t="s">
        <v>270</v>
      </c>
      <c r="C14" s="103" t="s">
        <v>6</v>
      </c>
      <c r="D14" s="109" t="s">
        <v>264</v>
      </c>
      <c r="E14" s="117">
        <v>4</v>
      </c>
      <c r="F14" s="103">
        <v>11</v>
      </c>
      <c r="G14" s="103">
        <v>13</v>
      </c>
      <c r="H14" s="155">
        <v>1.7224537037037037E-3</v>
      </c>
      <c r="I14" s="155">
        <v>1.7570601851851853E-3</v>
      </c>
      <c r="J14" s="155">
        <v>1.738310185185185E-3</v>
      </c>
      <c r="K14" s="155">
        <v>1.7324074074074076E-3</v>
      </c>
      <c r="L14" s="155">
        <f t="shared" si="0"/>
        <v>6.9502314814814808E-3</v>
      </c>
      <c r="M14" s="155">
        <f t="shared" si="1"/>
        <v>1.7224537037037037E-3</v>
      </c>
      <c r="N14" s="155">
        <f t="shared" si="2"/>
        <v>1.7570601851851853E-3</v>
      </c>
      <c r="O14" s="155">
        <f t="shared" si="3"/>
        <v>3.4606481481481597E-5</v>
      </c>
      <c r="P14" s="155">
        <f t="shared" si="4"/>
        <v>1.7375578703703702E-3</v>
      </c>
    </row>
    <row r="15" spans="1:18" x14ac:dyDescent="0.3">
      <c r="A15" s="107" t="s">
        <v>67</v>
      </c>
      <c r="B15" s="107" t="s">
        <v>269</v>
      </c>
      <c r="C15" s="103" t="s">
        <v>6</v>
      </c>
      <c r="D15" s="109" t="s">
        <v>264</v>
      </c>
      <c r="E15" s="117">
        <v>3</v>
      </c>
      <c r="F15" s="103">
        <v>12</v>
      </c>
      <c r="G15" s="103">
        <v>14</v>
      </c>
      <c r="H15" s="155">
        <v>1.700925925925926E-3</v>
      </c>
      <c r="I15" s="155">
        <v>1.8210648148148151E-3</v>
      </c>
      <c r="J15" s="155">
        <v>1.7601851851851849E-3</v>
      </c>
      <c r="K15" s="155">
        <v>1.7320601851851852E-3</v>
      </c>
      <c r="L15" s="155">
        <f t="shared" si="0"/>
        <v>7.0142361111111117E-3</v>
      </c>
      <c r="M15" s="155">
        <f t="shared" si="1"/>
        <v>1.700925925925926E-3</v>
      </c>
      <c r="N15" s="155">
        <f t="shared" si="2"/>
        <v>1.8210648148148151E-3</v>
      </c>
      <c r="O15" s="155">
        <f t="shared" si="3"/>
        <v>1.2013888888888903E-4</v>
      </c>
      <c r="P15" s="155">
        <f t="shared" si="4"/>
        <v>1.7535590277777779E-3</v>
      </c>
    </row>
    <row r="16" spans="1:18" x14ac:dyDescent="0.3">
      <c r="A16" s="107" t="s">
        <v>42</v>
      </c>
      <c r="B16" s="107" t="s">
        <v>269</v>
      </c>
      <c r="C16" s="103" t="s">
        <v>6</v>
      </c>
      <c r="D16" s="109" t="s">
        <v>264</v>
      </c>
      <c r="E16" s="117" t="s">
        <v>286</v>
      </c>
      <c r="F16" s="103">
        <v>13</v>
      </c>
      <c r="G16" s="103">
        <v>15</v>
      </c>
      <c r="H16" s="155">
        <v>1.7011574074074073E-3</v>
      </c>
      <c r="I16" s="155">
        <v>1.7685185185185184E-3</v>
      </c>
      <c r="J16" s="155">
        <v>1.8137731481481479E-3</v>
      </c>
      <c r="K16" s="155">
        <v>1.7583333333333333E-3</v>
      </c>
      <c r="L16" s="155">
        <f t="shared" si="0"/>
        <v>7.0417824074074063E-3</v>
      </c>
      <c r="M16" s="155">
        <f t="shared" si="1"/>
        <v>1.7011574074074073E-3</v>
      </c>
      <c r="N16" s="155">
        <f t="shared" si="2"/>
        <v>1.8137731481481479E-3</v>
      </c>
      <c r="O16" s="155">
        <f t="shared" si="3"/>
        <v>1.126157407407406E-4</v>
      </c>
      <c r="P16" s="155">
        <f t="shared" si="4"/>
        <v>1.7604456018518516E-3</v>
      </c>
    </row>
    <row r="17" spans="1:16" x14ac:dyDescent="0.3">
      <c r="A17" s="107" t="s">
        <v>14</v>
      </c>
      <c r="B17" s="107" t="s">
        <v>269</v>
      </c>
      <c r="C17" s="103" t="s">
        <v>239</v>
      </c>
      <c r="D17" s="113" t="s">
        <v>263</v>
      </c>
      <c r="E17" s="121">
        <v>3</v>
      </c>
      <c r="F17" s="103">
        <v>3</v>
      </c>
      <c r="G17" s="103">
        <v>16</v>
      </c>
      <c r="H17" s="155">
        <v>1.7193287037037036E-3</v>
      </c>
      <c r="I17" s="155">
        <v>1.8055555555555557E-3</v>
      </c>
      <c r="J17" s="155">
        <v>1.7740740740740744E-3</v>
      </c>
      <c r="K17" s="155">
        <v>1.7489583333333333E-3</v>
      </c>
      <c r="L17" s="155">
        <f t="shared" si="0"/>
        <v>7.0479166666666667E-3</v>
      </c>
      <c r="M17" s="155">
        <f t="shared" si="1"/>
        <v>1.7193287037037036E-3</v>
      </c>
      <c r="N17" s="155">
        <f t="shared" si="2"/>
        <v>1.8055555555555557E-3</v>
      </c>
      <c r="O17" s="155">
        <f t="shared" si="3"/>
        <v>8.6226851851852089E-5</v>
      </c>
      <c r="P17" s="155">
        <f t="shared" si="4"/>
        <v>1.7619791666666667E-3</v>
      </c>
    </row>
    <row r="18" spans="1:16" x14ac:dyDescent="0.3">
      <c r="A18" s="107" t="s">
        <v>40</v>
      </c>
      <c r="B18" s="107" t="s">
        <v>268</v>
      </c>
      <c r="C18" s="103" t="s">
        <v>6</v>
      </c>
      <c r="D18" s="109" t="s">
        <v>264</v>
      </c>
      <c r="E18" s="117" t="s">
        <v>285</v>
      </c>
      <c r="F18" s="103">
        <v>14</v>
      </c>
      <c r="G18" s="103">
        <v>17</v>
      </c>
      <c r="H18" s="155">
        <v>1.7627314814814814E-3</v>
      </c>
      <c r="I18" s="155">
        <v>1.7883101851851851E-3</v>
      </c>
      <c r="J18" s="155">
        <v>1.7657407407407407E-3</v>
      </c>
      <c r="K18" s="155">
        <v>1.7452546296296296E-3</v>
      </c>
      <c r="L18" s="155">
        <f t="shared" si="0"/>
        <v>7.0620370370370368E-3</v>
      </c>
      <c r="M18" s="155">
        <f t="shared" si="1"/>
        <v>1.7452546296296296E-3</v>
      </c>
      <c r="N18" s="155">
        <f t="shared" si="2"/>
        <v>1.7883101851851851E-3</v>
      </c>
      <c r="O18" s="155">
        <f t="shared" si="3"/>
        <v>4.3055555555555512E-5</v>
      </c>
      <c r="P18" s="155">
        <f t="shared" si="4"/>
        <v>1.7655092592592592E-3</v>
      </c>
    </row>
    <row r="19" spans="1:16" x14ac:dyDescent="0.3">
      <c r="A19" s="107" t="s">
        <v>26</v>
      </c>
      <c r="B19" s="107" t="s">
        <v>270</v>
      </c>
      <c r="C19" s="103" t="s">
        <v>239</v>
      </c>
      <c r="D19" s="113" t="s">
        <v>263</v>
      </c>
      <c r="E19" s="121">
        <v>4</v>
      </c>
      <c r="F19" s="103">
        <v>4</v>
      </c>
      <c r="G19" s="103">
        <v>18</v>
      </c>
      <c r="H19" s="155">
        <v>1.7458333333333336E-3</v>
      </c>
      <c r="I19" s="155">
        <v>1.7861111111111114E-3</v>
      </c>
      <c r="J19" s="155">
        <v>1.7775462962962964E-3</v>
      </c>
      <c r="K19" s="155">
        <v>1.7567129629629627E-3</v>
      </c>
      <c r="L19" s="155">
        <f t="shared" si="0"/>
        <v>7.0662037037037039E-3</v>
      </c>
      <c r="M19" s="155">
        <f t="shared" si="1"/>
        <v>1.7458333333333336E-3</v>
      </c>
      <c r="N19" s="155">
        <f t="shared" si="2"/>
        <v>1.7861111111111114E-3</v>
      </c>
      <c r="O19" s="155">
        <f t="shared" si="3"/>
        <v>4.0277777777777751E-5</v>
      </c>
      <c r="P19" s="155">
        <f t="shared" si="4"/>
        <v>1.766550925925926E-3</v>
      </c>
    </row>
    <row r="20" spans="1:16" x14ac:dyDescent="0.3">
      <c r="A20" s="107" t="s">
        <v>59</v>
      </c>
      <c r="B20" s="107" t="s">
        <v>269</v>
      </c>
      <c r="C20" s="103" t="s">
        <v>6</v>
      </c>
      <c r="D20" s="109" t="s">
        <v>264</v>
      </c>
      <c r="E20" s="117" t="s">
        <v>287</v>
      </c>
      <c r="F20" s="103">
        <v>15</v>
      </c>
      <c r="G20" s="103">
        <v>19</v>
      </c>
      <c r="H20" s="155">
        <v>1.7188657407407406E-3</v>
      </c>
      <c r="I20" s="155">
        <v>1.8195601851851851E-3</v>
      </c>
      <c r="J20" s="155">
        <v>1.8033564814814815E-3</v>
      </c>
      <c r="K20" s="155">
        <v>1.7749999999999999E-3</v>
      </c>
      <c r="L20" s="155">
        <f t="shared" si="0"/>
        <v>7.1167824074074067E-3</v>
      </c>
      <c r="M20" s="155">
        <f t="shared" si="1"/>
        <v>1.7188657407407406E-3</v>
      </c>
      <c r="N20" s="155">
        <f t="shared" si="2"/>
        <v>1.8195601851851851E-3</v>
      </c>
      <c r="O20" s="155">
        <f t="shared" si="3"/>
        <v>1.0069444444444449E-4</v>
      </c>
      <c r="P20" s="155">
        <f t="shared" si="4"/>
        <v>1.7791956018518517E-3</v>
      </c>
    </row>
    <row r="21" spans="1:16" x14ac:dyDescent="0.3">
      <c r="A21" s="107" t="s">
        <v>21</v>
      </c>
      <c r="B21" s="107" t="s">
        <v>269</v>
      </c>
      <c r="C21" s="103" t="s">
        <v>239</v>
      </c>
      <c r="D21" s="113" t="s">
        <v>263</v>
      </c>
      <c r="E21" s="121" t="s">
        <v>285</v>
      </c>
      <c r="F21" s="103">
        <v>5</v>
      </c>
      <c r="G21" s="103">
        <v>20</v>
      </c>
      <c r="H21" s="155">
        <v>1.7216435185185184E-3</v>
      </c>
      <c r="I21" s="155">
        <v>1.8155092592592591E-3</v>
      </c>
      <c r="J21" s="155">
        <v>1.7833333333333332E-3</v>
      </c>
      <c r="K21" s="155">
        <v>1.8319444444444444E-3</v>
      </c>
      <c r="L21" s="155">
        <f t="shared" si="0"/>
        <v>7.1524305555555551E-3</v>
      </c>
      <c r="M21" s="155">
        <f t="shared" si="1"/>
        <v>1.7216435185185184E-3</v>
      </c>
      <c r="N21" s="155">
        <f t="shared" si="2"/>
        <v>1.8319444444444444E-3</v>
      </c>
      <c r="O21" s="155">
        <f t="shared" si="3"/>
        <v>1.1030092592592602E-4</v>
      </c>
      <c r="P21" s="155">
        <f t="shared" si="4"/>
        <v>1.7881076388888888E-3</v>
      </c>
    </row>
    <row r="22" spans="1:16" x14ac:dyDescent="0.3">
      <c r="A22" s="107" t="s">
        <v>52</v>
      </c>
      <c r="B22" s="107" t="s">
        <v>268</v>
      </c>
      <c r="C22" s="103" t="s">
        <v>6</v>
      </c>
      <c r="D22" s="110" t="s">
        <v>265</v>
      </c>
      <c r="E22" s="118">
        <v>3</v>
      </c>
      <c r="F22" s="103">
        <v>16</v>
      </c>
      <c r="G22" s="103">
        <v>21</v>
      </c>
      <c r="H22" s="155">
        <v>1.7648148148148148E-3</v>
      </c>
      <c r="I22" s="155">
        <v>1.8039351851851851E-3</v>
      </c>
      <c r="J22" s="155">
        <v>1.8354166666666666E-3</v>
      </c>
      <c r="K22" s="155">
        <v>1.7942129629629629E-3</v>
      </c>
      <c r="L22" s="155">
        <f t="shared" si="0"/>
        <v>7.1983796296296292E-3</v>
      </c>
      <c r="M22" s="155">
        <f t="shared" si="1"/>
        <v>1.7648148148148148E-3</v>
      </c>
      <c r="N22" s="155">
        <f t="shared" si="2"/>
        <v>1.8354166666666666E-3</v>
      </c>
      <c r="O22" s="155">
        <f t="shared" si="3"/>
        <v>7.0601851851851858E-5</v>
      </c>
      <c r="P22" s="155">
        <f t="shared" si="4"/>
        <v>1.7995949074074073E-3</v>
      </c>
    </row>
    <row r="23" spans="1:16" x14ac:dyDescent="0.3">
      <c r="A23" s="107" t="s">
        <v>44</v>
      </c>
      <c r="B23" s="107" t="s">
        <v>268</v>
      </c>
      <c r="C23" s="103" t="s">
        <v>6</v>
      </c>
      <c r="D23" s="109" t="s">
        <v>264</v>
      </c>
      <c r="E23" s="117" t="s">
        <v>288</v>
      </c>
      <c r="F23" s="103">
        <v>17</v>
      </c>
      <c r="G23" s="103">
        <v>22</v>
      </c>
      <c r="H23" s="155">
        <v>1.7206018518518518E-3</v>
      </c>
      <c r="I23" s="155">
        <v>1.8071759259259258E-3</v>
      </c>
      <c r="J23" s="155">
        <v>1.8474537037037038E-3</v>
      </c>
      <c r="K23" s="155">
        <v>1.8351851851851854E-3</v>
      </c>
      <c r="L23" s="155">
        <f t="shared" si="0"/>
        <v>7.2104166666666671E-3</v>
      </c>
      <c r="M23" s="155">
        <f t="shared" si="1"/>
        <v>1.7206018518518518E-3</v>
      </c>
      <c r="N23" s="155">
        <f t="shared" si="2"/>
        <v>1.8474537037037038E-3</v>
      </c>
      <c r="O23" s="155">
        <f t="shared" si="3"/>
        <v>1.2685185185185195E-4</v>
      </c>
      <c r="P23" s="155">
        <f t="shared" si="4"/>
        <v>1.8026041666666668E-3</v>
      </c>
    </row>
    <row r="24" spans="1:16" x14ac:dyDescent="0.3">
      <c r="A24" s="107" t="s">
        <v>32</v>
      </c>
      <c r="B24" s="107" t="s">
        <v>268</v>
      </c>
      <c r="C24" s="103" t="s">
        <v>6</v>
      </c>
      <c r="D24" s="110" t="s">
        <v>265</v>
      </c>
      <c r="E24" s="118">
        <v>1</v>
      </c>
      <c r="F24" s="103">
        <v>18</v>
      </c>
      <c r="G24" s="103">
        <v>23</v>
      </c>
      <c r="H24" s="155">
        <v>1.7825231481481483E-3</v>
      </c>
      <c r="I24" s="155">
        <v>1.8581018518518519E-3</v>
      </c>
      <c r="J24" s="155">
        <v>1.8025462962962962E-3</v>
      </c>
      <c r="K24" s="155">
        <v>1.7756944444444443E-3</v>
      </c>
      <c r="L24" s="155">
        <f t="shared" si="0"/>
        <v>7.218865740740741E-3</v>
      </c>
      <c r="M24" s="155">
        <f t="shared" si="1"/>
        <v>1.7756944444444443E-3</v>
      </c>
      <c r="N24" s="155">
        <f t="shared" si="2"/>
        <v>1.8581018518518519E-3</v>
      </c>
      <c r="O24" s="155">
        <f t="shared" si="3"/>
        <v>8.2407407407407559E-5</v>
      </c>
      <c r="P24" s="155">
        <f t="shared" si="4"/>
        <v>1.8047164351851852E-3</v>
      </c>
    </row>
    <row r="25" spans="1:16" x14ac:dyDescent="0.3">
      <c r="A25" s="107" t="s">
        <v>39</v>
      </c>
      <c r="B25" s="107" t="s">
        <v>268</v>
      </c>
      <c r="C25" s="103" t="s">
        <v>6</v>
      </c>
      <c r="D25" s="111" t="s">
        <v>266</v>
      </c>
      <c r="E25" s="119">
        <v>2</v>
      </c>
      <c r="F25" s="103">
        <v>19</v>
      </c>
      <c r="G25" s="103">
        <v>24</v>
      </c>
      <c r="H25" s="155">
        <v>1.8284722222222224E-3</v>
      </c>
      <c r="I25" s="155">
        <v>1.8723379629629628E-3</v>
      </c>
      <c r="J25" s="155">
        <v>1.7454861111111111E-3</v>
      </c>
      <c r="K25" s="155">
        <v>1.7781250000000002E-3</v>
      </c>
      <c r="L25" s="155">
        <f t="shared" si="0"/>
        <v>7.2244212962962965E-3</v>
      </c>
      <c r="M25" s="155">
        <f t="shared" si="1"/>
        <v>1.7454861111111111E-3</v>
      </c>
      <c r="N25" s="155">
        <f t="shared" si="2"/>
        <v>1.8723379629629628E-3</v>
      </c>
      <c r="O25" s="155">
        <f t="shared" si="3"/>
        <v>1.2685185185185173E-4</v>
      </c>
      <c r="P25" s="155">
        <f t="shared" si="4"/>
        <v>1.8061053240740741E-3</v>
      </c>
    </row>
    <row r="26" spans="1:16" x14ac:dyDescent="0.3">
      <c r="A26" s="107" t="s">
        <v>69</v>
      </c>
      <c r="B26" s="107" t="s">
        <v>268</v>
      </c>
      <c r="C26" s="103" t="s">
        <v>6</v>
      </c>
      <c r="D26" s="111" t="s">
        <v>266</v>
      </c>
      <c r="E26" s="119">
        <v>1</v>
      </c>
      <c r="F26" s="103">
        <v>20</v>
      </c>
      <c r="G26" s="103">
        <v>25</v>
      </c>
      <c r="H26" s="155">
        <v>1.8687499999999998E-3</v>
      </c>
      <c r="I26" s="155">
        <v>1.8645833333333333E-3</v>
      </c>
      <c r="J26" s="155">
        <v>1.7739583333333333E-3</v>
      </c>
      <c r="K26" s="155">
        <v>1.7534722222222222E-3</v>
      </c>
      <c r="L26" s="155">
        <f t="shared" si="0"/>
        <v>7.2607638888888886E-3</v>
      </c>
      <c r="M26" s="155">
        <f t="shared" si="1"/>
        <v>1.7534722222222222E-3</v>
      </c>
      <c r="N26" s="155">
        <f t="shared" si="2"/>
        <v>1.8687499999999998E-3</v>
      </c>
      <c r="O26" s="155">
        <f t="shared" si="3"/>
        <v>1.1527777777777751E-4</v>
      </c>
      <c r="P26" s="155">
        <f t="shared" si="4"/>
        <v>1.8151909722222222E-3</v>
      </c>
    </row>
    <row r="27" spans="1:16" x14ac:dyDescent="0.3">
      <c r="A27" s="107" t="s">
        <v>35</v>
      </c>
      <c r="B27" s="107" t="s">
        <v>268</v>
      </c>
      <c r="C27" s="103" t="s">
        <v>6</v>
      </c>
      <c r="D27" s="111" t="s">
        <v>266</v>
      </c>
      <c r="E27" s="119">
        <v>3</v>
      </c>
      <c r="F27" s="103">
        <v>21</v>
      </c>
      <c r="G27" s="103">
        <v>26</v>
      </c>
      <c r="H27" s="155">
        <v>1.8210648148148151E-3</v>
      </c>
      <c r="I27" s="155">
        <v>1.8491898148148148E-3</v>
      </c>
      <c r="J27" s="155">
        <v>1.8017361111111109E-3</v>
      </c>
      <c r="K27" s="155">
        <v>1.8009259259259261E-3</v>
      </c>
      <c r="L27" s="155">
        <f t="shared" si="0"/>
        <v>7.2729166666666671E-3</v>
      </c>
      <c r="M27" s="155">
        <f t="shared" si="1"/>
        <v>1.8009259259259261E-3</v>
      </c>
      <c r="N27" s="155">
        <f t="shared" si="2"/>
        <v>1.8491898148148148E-3</v>
      </c>
      <c r="O27" s="155">
        <f t="shared" si="3"/>
        <v>4.8263888888888705E-5</v>
      </c>
      <c r="P27" s="155">
        <f t="shared" si="4"/>
        <v>1.8182291666666668E-3</v>
      </c>
    </row>
    <row r="28" spans="1:16" x14ac:dyDescent="0.3">
      <c r="A28" s="107" t="s">
        <v>33</v>
      </c>
      <c r="B28" s="107" t="s">
        <v>268</v>
      </c>
      <c r="C28" s="103" t="s">
        <v>6</v>
      </c>
      <c r="D28" s="110" t="s">
        <v>265</v>
      </c>
      <c r="E28" s="118">
        <v>4</v>
      </c>
      <c r="F28" s="103">
        <v>22</v>
      </c>
      <c r="G28" s="103">
        <v>27</v>
      </c>
      <c r="H28" s="155">
        <v>1.7422453703703706E-3</v>
      </c>
      <c r="I28" s="155">
        <v>1.8506944444444445E-3</v>
      </c>
      <c r="J28" s="155">
        <v>1.8326388888888891E-3</v>
      </c>
      <c r="K28" s="155">
        <v>1.8524305555555557E-3</v>
      </c>
      <c r="L28" s="155">
        <f t="shared" si="0"/>
        <v>7.2780092592592601E-3</v>
      </c>
      <c r="M28" s="155">
        <f t="shared" si="1"/>
        <v>1.7422453703703706E-3</v>
      </c>
      <c r="N28" s="155">
        <f t="shared" si="2"/>
        <v>1.8524305555555557E-3</v>
      </c>
      <c r="O28" s="155">
        <f t="shared" si="3"/>
        <v>1.1018518518518517E-4</v>
      </c>
      <c r="P28" s="155">
        <f t="shared" si="4"/>
        <v>1.819502314814815E-3</v>
      </c>
    </row>
    <row r="29" spans="1:16" x14ac:dyDescent="0.3">
      <c r="A29" s="107" t="s">
        <v>54</v>
      </c>
      <c r="B29" s="107" t="s">
        <v>268</v>
      </c>
      <c r="C29" s="103" t="s">
        <v>6</v>
      </c>
      <c r="D29" s="110" t="s">
        <v>265</v>
      </c>
      <c r="E29" s="118">
        <v>2</v>
      </c>
      <c r="F29" s="103">
        <v>23</v>
      </c>
      <c r="G29" s="103">
        <v>28</v>
      </c>
      <c r="H29" s="155">
        <v>1.8621527777777777E-3</v>
      </c>
      <c r="I29" s="155">
        <v>1.7906249999999999E-3</v>
      </c>
      <c r="J29" s="155">
        <v>1.835300925925926E-3</v>
      </c>
      <c r="K29" s="155">
        <v>1.7915509259259258E-3</v>
      </c>
      <c r="L29" s="155">
        <f t="shared" si="0"/>
        <v>7.279629629629629E-3</v>
      </c>
      <c r="M29" s="155">
        <f t="shared" si="1"/>
        <v>1.7906249999999999E-3</v>
      </c>
      <c r="N29" s="155">
        <f t="shared" si="2"/>
        <v>1.8621527777777777E-3</v>
      </c>
      <c r="O29" s="155">
        <f t="shared" si="3"/>
        <v>7.1527777777777779E-5</v>
      </c>
      <c r="P29" s="155">
        <f t="shared" si="4"/>
        <v>1.8199074074074072E-3</v>
      </c>
    </row>
    <row r="30" spans="1:16" x14ac:dyDescent="0.3">
      <c r="A30" s="107" t="s">
        <v>27</v>
      </c>
      <c r="B30" s="107" t="s">
        <v>270</v>
      </c>
      <c r="C30" s="103" t="s">
        <v>239</v>
      </c>
      <c r="D30" s="113" t="s">
        <v>263</v>
      </c>
      <c r="E30" s="121" t="s">
        <v>287</v>
      </c>
      <c r="F30" s="103">
        <v>6</v>
      </c>
      <c r="G30" s="103">
        <v>29</v>
      </c>
      <c r="H30" s="155">
        <v>1.7820601851851851E-3</v>
      </c>
      <c r="I30" s="155">
        <v>1.8192129629629632E-3</v>
      </c>
      <c r="J30" s="155">
        <v>1.8141203703703705E-3</v>
      </c>
      <c r="K30" s="155">
        <v>1.868287037037037E-3</v>
      </c>
      <c r="L30" s="155">
        <f t="shared" si="0"/>
        <v>7.2836805555555563E-3</v>
      </c>
      <c r="M30" s="155">
        <f t="shared" si="1"/>
        <v>1.7820601851851851E-3</v>
      </c>
      <c r="N30" s="155">
        <f t="shared" si="2"/>
        <v>1.868287037037037E-3</v>
      </c>
      <c r="O30" s="155">
        <f t="shared" si="3"/>
        <v>8.6226851851851872E-5</v>
      </c>
      <c r="P30" s="155">
        <f t="shared" si="4"/>
        <v>1.8209201388888891E-3</v>
      </c>
    </row>
    <row r="31" spans="1:16" x14ac:dyDescent="0.3">
      <c r="A31" s="107" t="s">
        <v>66</v>
      </c>
      <c r="B31" s="107" t="s">
        <v>268</v>
      </c>
      <c r="C31" s="103" t="s">
        <v>6</v>
      </c>
      <c r="D31" s="111" t="s">
        <v>266</v>
      </c>
      <c r="E31" s="119">
        <v>4</v>
      </c>
      <c r="F31" s="103">
        <v>24</v>
      </c>
      <c r="G31" s="103">
        <v>30</v>
      </c>
      <c r="H31" s="155">
        <v>1.8091435185185187E-3</v>
      </c>
      <c r="I31" s="155">
        <v>1.8653935185185186E-3</v>
      </c>
      <c r="J31" s="155">
        <v>1.7855324074074073E-3</v>
      </c>
      <c r="K31" s="155">
        <v>1.8434027777777778E-3</v>
      </c>
      <c r="L31" s="155">
        <f t="shared" si="0"/>
        <v>7.3034722222222225E-3</v>
      </c>
      <c r="M31" s="155">
        <f t="shared" si="1"/>
        <v>1.7855324074074073E-3</v>
      </c>
      <c r="N31" s="155">
        <f t="shared" si="2"/>
        <v>1.8653935185185186E-3</v>
      </c>
      <c r="O31" s="155">
        <f t="shared" si="3"/>
        <v>7.9861111111111278E-5</v>
      </c>
      <c r="P31" s="155">
        <f t="shared" si="4"/>
        <v>1.8258680555555556E-3</v>
      </c>
    </row>
    <row r="32" spans="1:16" x14ac:dyDescent="0.3">
      <c r="A32" s="107" t="s">
        <v>34</v>
      </c>
      <c r="B32" s="107" t="s">
        <v>268</v>
      </c>
      <c r="C32" s="103" t="s">
        <v>6</v>
      </c>
      <c r="D32" s="110" t="s">
        <v>265</v>
      </c>
      <c r="E32" s="118" t="s">
        <v>285</v>
      </c>
      <c r="F32" s="103">
        <v>25</v>
      </c>
      <c r="G32" s="103">
        <v>31</v>
      </c>
      <c r="H32" s="155">
        <v>1.8152777777777776E-3</v>
      </c>
      <c r="I32" s="155">
        <v>1.8010416666666667E-3</v>
      </c>
      <c r="J32" s="155">
        <v>1.8623842592592596E-3</v>
      </c>
      <c r="K32" s="155">
        <v>1.8442129629629631E-3</v>
      </c>
      <c r="L32" s="155">
        <f t="shared" si="0"/>
        <v>7.3229166666666677E-3</v>
      </c>
      <c r="M32" s="155">
        <f t="shared" si="1"/>
        <v>1.8010416666666667E-3</v>
      </c>
      <c r="N32" s="155">
        <f t="shared" si="2"/>
        <v>1.8623842592592596E-3</v>
      </c>
      <c r="O32" s="155">
        <f t="shared" si="3"/>
        <v>6.1342592592592872E-5</v>
      </c>
      <c r="P32" s="155">
        <f t="shared" si="4"/>
        <v>1.8307291666666669E-3</v>
      </c>
    </row>
    <row r="33" spans="1:16" x14ac:dyDescent="0.3">
      <c r="A33" s="107" t="s">
        <v>16</v>
      </c>
      <c r="B33" s="107" t="s">
        <v>269</v>
      </c>
      <c r="C33" s="103" t="s">
        <v>239</v>
      </c>
      <c r="D33" s="113" t="s">
        <v>263</v>
      </c>
      <c r="E33" s="121" t="s">
        <v>286</v>
      </c>
      <c r="F33" s="103">
        <v>7</v>
      </c>
      <c r="G33" s="103">
        <v>32</v>
      </c>
      <c r="H33" s="155">
        <v>1.7837962962962963E-3</v>
      </c>
      <c r="I33" s="155">
        <v>1.8371527777777778E-3</v>
      </c>
      <c r="J33" s="155">
        <v>1.8577546296296296E-3</v>
      </c>
      <c r="K33" s="155">
        <v>1.862037037037037E-3</v>
      </c>
      <c r="L33" s="155">
        <f t="shared" si="0"/>
        <v>7.3407407407407406E-3</v>
      </c>
      <c r="M33" s="155">
        <f t="shared" si="1"/>
        <v>1.7837962962962963E-3</v>
      </c>
      <c r="N33" s="155">
        <f t="shared" si="2"/>
        <v>1.862037037037037E-3</v>
      </c>
      <c r="O33" s="155">
        <f t="shared" si="3"/>
        <v>7.8240740740740701E-5</v>
      </c>
      <c r="P33" s="155">
        <f t="shared" si="4"/>
        <v>1.8351851851851851E-3</v>
      </c>
    </row>
    <row r="34" spans="1:16" x14ac:dyDescent="0.3">
      <c r="A34" s="107" t="s">
        <v>56</v>
      </c>
      <c r="B34" s="107" t="s">
        <v>271</v>
      </c>
      <c r="C34" s="103" t="s">
        <v>6</v>
      </c>
      <c r="D34" s="111" t="s">
        <v>266</v>
      </c>
      <c r="E34" s="119" t="s">
        <v>286</v>
      </c>
      <c r="F34" s="103">
        <v>26</v>
      </c>
      <c r="G34" s="103">
        <v>33</v>
      </c>
      <c r="H34" s="155">
        <v>1.8306712962962962E-3</v>
      </c>
      <c r="I34" s="155">
        <v>1.8476851851851851E-3</v>
      </c>
      <c r="J34" s="155">
        <v>1.8124999999999999E-3</v>
      </c>
      <c r="K34" s="155">
        <v>1.8736111111111113E-3</v>
      </c>
      <c r="L34" s="155">
        <f t="shared" ref="L34:L65" si="5">SUM(H34:K34)</f>
        <v>7.3644675925925926E-3</v>
      </c>
      <c r="M34" s="155">
        <f t="shared" ref="M34:M67" si="6">MIN(H34:K34)</f>
        <v>1.8124999999999999E-3</v>
      </c>
      <c r="N34" s="155">
        <f t="shared" ref="N34:N67" si="7">MAX(H34:K34)</f>
        <v>1.8736111111111113E-3</v>
      </c>
      <c r="O34" s="155">
        <f t="shared" ref="O34:O65" si="8">N34-M34</f>
        <v>6.1111111111111392E-5</v>
      </c>
      <c r="P34" s="155">
        <f t="shared" ref="P34:P67" si="9">AVERAGE(H34:K34)</f>
        <v>1.8411168981481481E-3</v>
      </c>
    </row>
    <row r="35" spans="1:16" x14ac:dyDescent="0.3">
      <c r="A35" s="107" t="s">
        <v>53</v>
      </c>
      <c r="B35" s="107" t="s">
        <v>268</v>
      </c>
      <c r="C35" s="103" t="s">
        <v>6</v>
      </c>
      <c r="D35" s="111" t="s">
        <v>266</v>
      </c>
      <c r="E35" s="119" t="s">
        <v>287</v>
      </c>
      <c r="F35" s="103">
        <v>27</v>
      </c>
      <c r="G35" s="103">
        <v>34</v>
      </c>
      <c r="H35" s="155">
        <v>1.8124999999999999E-3</v>
      </c>
      <c r="I35" s="155">
        <v>1.8812500000000001E-3</v>
      </c>
      <c r="J35" s="155">
        <v>1.8048611111111112E-3</v>
      </c>
      <c r="K35" s="155">
        <v>1.8739583333333334E-3</v>
      </c>
      <c r="L35" s="155">
        <f t="shared" si="5"/>
        <v>7.3725694444444446E-3</v>
      </c>
      <c r="M35" s="155">
        <f t="shared" si="6"/>
        <v>1.8048611111111112E-3</v>
      </c>
      <c r="N35" s="155">
        <f t="shared" si="7"/>
        <v>1.8812500000000001E-3</v>
      </c>
      <c r="O35" s="155">
        <f t="shared" si="8"/>
        <v>7.638888888888886E-5</v>
      </c>
      <c r="P35" s="155">
        <f t="shared" si="9"/>
        <v>1.8431423611111112E-3</v>
      </c>
    </row>
    <row r="36" spans="1:16" x14ac:dyDescent="0.3">
      <c r="A36" s="107" t="s">
        <v>61</v>
      </c>
      <c r="B36" s="107" t="s">
        <v>270</v>
      </c>
      <c r="C36" s="103" t="s">
        <v>6</v>
      </c>
      <c r="D36" s="110" t="s">
        <v>265</v>
      </c>
      <c r="E36" s="118" t="s">
        <v>287</v>
      </c>
      <c r="F36" s="103">
        <v>28</v>
      </c>
      <c r="G36" s="103">
        <v>35</v>
      </c>
      <c r="H36" s="155">
        <v>1.8137731481481479E-3</v>
      </c>
      <c r="I36" s="155">
        <v>1.8167824074074074E-3</v>
      </c>
      <c r="J36" s="155">
        <v>1.8813657407407407E-3</v>
      </c>
      <c r="K36" s="155">
        <v>1.8824074074074073E-3</v>
      </c>
      <c r="L36" s="155">
        <f t="shared" si="5"/>
        <v>7.3943287037037033E-3</v>
      </c>
      <c r="M36" s="155">
        <f t="shared" si="6"/>
        <v>1.8137731481481479E-3</v>
      </c>
      <c r="N36" s="155">
        <f t="shared" si="7"/>
        <v>1.8824074074074073E-3</v>
      </c>
      <c r="O36" s="155">
        <f t="shared" si="8"/>
        <v>6.8634259259259386E-5</v>
      </c>
      <c r="P36" s="155">
        <f t="shared" si="9"/>
        <v>1.8485821759259258E-3</v>
      </c>
    </row>
    <row r="37" spans="1:16" x14ac:dyDescent="0.3">
      <c r="A37" s="107" t="s">
        <v>47</v>
      </c>
      <c r="B37" s="107" t="s">
        <v>268</v>
      </c>
      <c r="C37" s="103" t="s">
        <v>6</v>
      </c>
      <c r="D37" s="111" t="s">
        <v>266</v>
      </c>
      <c r="E37" s="119" t="s">
        <v>285</v>
      </c>
      <c r="F37" s="103">
        <v>29</v>
      </c>
      <c r="G37" s="103">
        <v>36</v>
      </c>
      <c r="H37" s="155">
        <v>1.8643518518518521E-3</v>
      </c>
      <c r="I37" s="155">
        <v>1.9194444444444448E-3</v>
      </c>
      <c r="J37" s="155">
        <v>1.7863425925925926E-3</v>
      </c>
      <c r="K37" s="155">
        <v>1.8284722222222224E-3</v>
      </c>
      <c r="L37" s="155">
        <f t="shared" si="5"/>
        <v>7.3986111111111119E-3</v>
      </c>
      <c r="M37" s="155">
        <f t="shared" si="6"/>
        <v>1.7863425925925926E-3</v>
      </c>
      <c r="N37" s="155">
        <f t="shared" si="7"/>
        <v>1.9194444444444448E-3</v>
      </c>
      <c r="O37" s="155">
        <f t="shared" si="8"/>
        <v>1.3310185185185213E-4</v>
      </c>
      <c r="P37" s="155">
        <f t="shared" si="9"/>
        <v>1.849652777777778E-3</v>
      </c>
    </row>
    <row r="38" spans="1:16" x14ac:dyDescent="0.3">
      <c r="A38" s="107" t="s">
        <v>295</v>
      </c>
      <c r="B38" s="107" t="s">
        <v>268</v>
      </c>
      <c r="C38" s="103" t="s">
        <v>6</v>
      </c>
      <c r="D38" s="110" t="s">
        <v>265</v>
      </c>
      <c r="E38" s="118" t="s">
        <v>288</v>
      </c>
      <c r="F38" s="103">
        <v>30</v>
      </c>
      <c r="G38" s="103">
        <v>37</v>
      </c>
      <c r="H38" s="155">
        <v>1.8060185185185184E-3</v>
      </c>
      <c r="I38" s="155">
        <v>1.8537037037037038E-3</v>
      </c>
      <c r="J38" s="155">
        <v>1.848726851851852E-3</v>
      </c>
      <c r="K38" s="155">
        <v>1.9067129629629631E-3</v>
      </c>
      <c r="L38" s="155">
        <f t="shared" si="5"/>
        <v>7.4151620370370378E-3</v>
      </c>
      <c r="M38" s="155">
        <f t="shared" si="6"/>
        <v>1.8060185185185184E-3</v>
      </c>
      <c r="N38" s="155">
        <f t="shared" si="7"/>
        <v>1.9067129629629631E-3</v>
      </c>
      <c r="O38" s="155">
        <f t="shared" si="8"/>
        <v>1.006944444444447E-4</v>
      </c>
      <c r="P38" s="155">
        <f t="shared" si="9"/>
        <v>1.8537905092592595E-3</v>
      </c>
    </row>
    <row r="39" spans="1:16" x14ac:dyDescent="0.3">
      <c r="A39" s="107" t="s">
        <v>62</v>
      </c>
      <c r="B39" s="107" t="s">
        <v>268</v>
      </c>
      <c r="C39" s="103" t="s">
        <v>6</v>
      </c>
      <c r="D39" s="111" t="s">
        <v>266</v>
      </c>
      <c r="E39" s="119" t="s">
        <v>288</v>
      </c>
      <c r="F39" s="103">
        <v>31</v>
      </c>
      <c r="G39" s="103">
        <v>38</v>
      </c>
      <c r="H39" s="155">
        <v>1.8357638888888887E-3</v>
      </c>
      <c r="I39" s="155">
        <v>1.9390046296296297E-3</v>
      </c>
      <c r="J39" s="155">
        <v>1.806365740740741E-3</v>
      </c>
      <c r="K39" s="155">
        <v>1.876273148148148E-3</v>
      </c>
      <c r="L39" s="155">
        <f t="shared" si="5"/>
        <v>7.4574074074074074E-3</v>
      </c>
      <c r="M39" s="155">
        <f t="shared" si="6"/>
        <v>1.806365740740741E-3</v>
      </c>
      <c r="N39" s="155">
        <f t="shared" si="7"/>
        <v>1.9390046296296297E-3</v>
      </c>
      <c r="O39" s="155">
        <f t="shared" si="8"/>
        <v>1.3263888888888874E-4</v>
      </c>
      <c r="P39" s="155">
        <f t="shared" si="9"/>
        <v>1.8643518518518518E-3</v>
      </c>
    </row>
    <row r="40" spans="1:16" x14ac:dyDescent="0.3">
      <c r="A40" s="107" t="s">
        <v>28</v>
      </c>
      <c r="B40" s="107" t="s">
        <v>268</v>
      </c>
      <c r="C40" s="103" t="s">
        <v>239</v>
      </c>
      <c r="D40" s="114" t="s">
        <v>264</v>
      </c>
      <c r="E40" s="122">
        <v>1</v>
      </c>
      <c r="F40" s="103">
        <v>8</v>
      </c>
      <c r="G40" s="103">
        <v>39</v>
      </c>
      <c r="H40" s="155">
        <v>1.8309027777777776E-3</v>
      </c>
      <c r="I40" s="155">
        <v>1.9228009259259259E-3</v>
      </c>
      <c r="J40" s="155">
        <v>1.8449074074074073E-3</v>
      </c>
      <c r="K40" s="155">
        <v>1.8809027777777776E-3</v>
      </c>
      <c r="L40" s="155">
        <f t="shared" si="5"/>
        <v>7.479513888888888E-3</v>
      </c>
      <c r="M40" s="155">
        <f t="shared" si="6"/>
        <v>1.8309027777777776E-3</v>
      </c>
      <c r="N40" s="155">
        <f t="shared" si="7"/>
        <v>1.9228009259259259E-3</v>
      </c>
      <c r="O40" s="155">
        <f t="shared" si="8"/>
        <v>9.1898148148148243E-5</v>
      </c>
      <c r="P40" s="155">
        <f t="shared" si="9"/>
        <v>1.869878472222222E-3</v>
      </c>
    </row>
    <row r="41" spans="1:16" x14ac:dyDescent="0.3">
      <c r="A41" s="107" t="s">
        <v>46</v>
      </c>
      <c r="B41" s="107" t="s">
        <v>268</v>
      </c>
      <c r="C41" s="103" t="s">
        <v>6</v>
      </c>
      <c r="D41" s="112" t="s">
        <v>267</v>
      </c>
      <c r="E41" s="120">
        <v>2</v>
      </c>
      <c r="F41" s="103">
        <v>32</v>
      </c>
      <c r="G41" s="103">
        <v>40</v>
      </c>
      <c r="H41" s="155">
        <v>1.8800925925925923E-3</v>
      </c>
      <c r="I41" s="155">
        <v>1.9548611111111112E-3</v>
      </c>
      <c r="J41" s="155">
        <v>1.8218749999999999E-3</v>
      </c>
      <c r="K41" s="155">
        <v>1.8612268518518518E-3</v>
      </c>
      <c r="L41" s="155">
        <f t="shared" si="5"/>
        <v>7.5180555555555547E-3</v>
      </c>
      <c r="M41" s="155">
        <f t="shared" si="6"/>
        <v>1.8218749999999999E-3</v>
      </c>
      <c r="N41" s="155">
        <f t="shared" si="7"/>
        <v>1.9548611111111112E-3</v>
      </c>
      <c r="O41" s="155">
        <f t="shared" si="8"/>
        <v>1.3298611111111128E-4</v>
      </c>
      <c r="P41" s="155">
        <f t="shared" si="9"/>
        <v>1.8795138888888887E-3</v>
      </c>
    </row>
    <row r="42" spans="1:16" x14ac:dyDescent="0.3">
      <c r="A42" s="107" t="s">
        <v>29</v>
      </c>
      <c r="B42" s="107" t="s">
        <v>270</v>
      </c>
      <c r="C42" s="103" t="s">
        <v>239</v>
      </c>
      <c r="D42" s="114" t="s">
        <v>264</v>
      </c>
      <c r="E42" s="122">
        <v>2</v>
      </c>
      <c r="F42" s="103">
        <v>9</v>
      </c>
      <c r="G42" s="103">
        <v>41</v>
      </c>
      <c r="H42" s="155">
        <v>1.8268518518518519E-3</v>
      </c>
      <c r="I42" s="155">
        <v>1.9216435185185187E-3</v>
      </c>
      <c r="J42" s="155">
        <v>1.8879629629629628E-3</v>
      </c>
      <c r="K42" s="155">
        <v>1.8835648148148151E-3</v>
      </c>
      <c r="L42" s="155">
        <f t="shared" si="5"/>
        <v>7.5200231481481489E-3</v>
      </c>
      <c r="M42" s="155">
        <f t="shared" si="6"/>
        <v>1.8268518518518519E-3</v>
      </c>
      <c r="N42" s="155">
        <f t="shared" si="7"/>
        <v>1.9216435185185187E-3</v>
      </c>
      <c r="O42" s="155">
        <f t="shared" si="8"/>
        <v>9.4791666666666852E-5</v>
      </c>
      <c r="P42" s="155">
        <f t="shared" si="9"/>
        <v>1.8800057870370372E-3</v>
      </c>
    </row>
    <row r="43" spans="1:16" x14ac:dyDescent="0.3">
      <c r="A43" s="107" t="s">
        <v>24</v>
      </c>
      <c r="B43" s="107" t="s">
        <v>272</v>
      </c>
      <c r="C43" s="103" t="s">
        <v>239</v>
      </c>
      <c r="D43" s="114" t="s">
        <v>264</v>
      </c>
      <c r="E43" s="122">
        <v>0</v>
      </c>
      <c r="F43" s="103">
        <v>10</v>
      </c>
      <c r="G43" s="103">
        <v>42</v>
      </c>
      <c r="H43" s="155">
        <v>1.8606481481481479E-3</v>
      </c>
      <c r="I43" s="155">
        <v>1.947337962962963E-3</v>
      </c>
      <c r="J43" s="155">
        <v>1.8394675925925924E-3</v>
      </c>
      <c r="K43" s="155">
        <v>1.9060185185185187E-3</v>
      </c>
      <c r="L43" s="155">
        <f t="shared" si="5"/>
        <v>7.5534722222222218E-3</v>
      </c>
      <c r="M43" s="155">
        <f t="shared" si="6"/>
        <v>1.8394675925925924E-3</v>
      </c>
      <c r="N43" s="155">
        <f t="shared" si="7"/>
        <v>1.947337962962963E-3</v>
      </c>
      <c r="O43" s="155">
        <f t="shared" si="8"/>
        <v>1.0787037037037059E-4</v>
      </c>
      <c r="P43" s="155">
        <f t="shared" si="9"/>
        <v>1.8883680555555555E-3</v>
      </c>
    </row>
    <row r="44" spans="1:16" x14ac:dyDescent="0.3">
      <c r="A44" s="107" t="s">
        <v>51</v>
      </c>
      <c r="B44" s="107" t="s">
        <v>268</v>
      </c>
      <c r="C44" s="103" t="s">
        <v>6</v>
      </c>
      <c r="D44" s="112" t="s">
        <v>267</v>
      </c>
      <c r="E44" s="120">
        <v>1</v>
      </c>
      <c r="F44" s="103">
        <v>33</v>
      </c>
      <c r="G44" s="103">
        <v>43</v>
      </c>
      <c r="H44" s="155">
        <v>1.9016203703703704E-3</v>
      </c>
      <c r="I44" s="155">
        <v>1.9653935185185187E-3</v>
      </c>
      <c r="J44" s="155">
        <v>1.8392361111111109E-3</v>
      </c>
      <c r="K44" s="155">
        <v>1.8557870370370371E-3</v>
      </c>
      <c r="L44" s="155">
        <f t="shared" si="5"/>
        <v>7.5620370370370364E-3</v>
      </c>
      <c r="M44" s="155">
        <f t="shared" si="6"/>
        <v>1.8392361111111109E-3</v>
      </c>
      <c r="N44" s="155">
        <f t="shared" si="7"/>
        <v>1.9653935185185187E-3</v>
      </c>
      <c r="O44" s="155">
        <f t="shared" si="8"/>
        <v>1.2615740740740773E-4</v>
      </c>
      <c r="P44" s="155">
        <f t="shared" si="9"/>
        <v>1.8905092592592591E-3</v>
      </c>
    </row>
    <row r="45" spans="1:16" x14ac:dyDescent="0.3">
      <c r="A45" s="107" t="s">
        <v>17</v>
      </c>
      <c r="B45" s="107" t="s">
        <v>270</v>
      </c>
      <c r="C45" s="103" t="s">
        <v>239</v>
      </c>
      <c r="D45" s="114" t="s">
        <v>264</v>
      </c>
      <c r="E45" s="122" t="s">
        <v>286</v>
      </c>
      <c r="F45" s="103">
        <v>11</v>
      </c>
      <c r="G45" s="103">
        <v>44</v>
      </c>
      <c r="H45" s="155">
        <v>1.8645833333333333E-3</v>
      </c>
      <c r="I45" s="155">
        <v>1.9936342592592597E-3</v>
      </c>
      <c r="J45" s="155">
        <v>1.8491898148148148E-3</v>
      </c>
      <c r="K45" s="155">
        <v>1.8857638888888889E-3</v>
      </c>
      <c r="L45" s="155">
        <f t="shared" si="5"/>
        <v>7.5931712962962966E-3</v>
      </c>
      <c r="M45" s="155">
        <f t="shared" si="6"/>
        <v>1.8491898148148148E-3</v>
      </c>
      <c r="N45" s="155">
        <f t="shared" si="7"/>
        <v>1.9936342592592597E-3</v>
      </c>
      <c r="O45" s="155">
        <f t="shared" si="8"/>
        <v>1.4444444444444487E-4</v>
      </c>
      <c r="P45" s="155">
        <f t="shared" si="9"/>
        <v>1.8982928240740742E-3</v>
      </c>
    </row>
    <row r="46" spans="1:16" x14ac:dyDescent="0.3">
      <c r="A46" s="107" t="s">
        <v>74</v>
      </c>
      <c r="B46" s="107" t="s">
        <v>270</v>
      </c>
      <c r="C46" s="103" t="s">
        <v>239</v>
      </c>
      <c r="D46" s="114" t="s">
        <v>264</v>
      </c>
      <c r="E46" s="122">
        <v>3</v>
      </c>
      <c r="F46" s="103">
        <v>12</v>
      </c>
      <c r="G46" s="103">
        <v>45</v>
      </c>
      <c r="H46" s="155">
        <v>1.8443287037037037E-3</v>
      </c>
      <c r="I46" s="155">
        <v>1.9575231481481483E-3</v>
      </c>
      <c r="J46" s="155">
        <v>1.8918981481481484E-3</v>
      </c>
      <c r="K46" s="155">
        <v>1.9052083333333334E-3</v>
      </c>
      <c r="L46" s="155">
        <f t="shared" si="5"/>
        <v>7.5989583333333343E-3</v>
      </c>
      <c r="M46" s="155">
        <f t="shared" si="6"/>
        <v>1.8443287037037037E-3</v>
      </c>
      <c r="N46" s="155">
        <f t="shared" si="7"/>
        <v>1.9575231481481483E-3</v>
      </c>
      <c r="O46" s="155">
        <f t="shared" si="8"/>
        <v>1.1319444444444463E-4</v>
      </c>
      <c r="P46" s="155">
        <f t="shared" si="9"/>
        <v>1.8997395833333336E-3</v>
      </c>
    </row>
    <row r="47" spans="1:16" x14ac:dyDescent="0.3">
      <c r="A47" s="107" t="s">
        <v>43</v>
      </c>
      <c r="B47" s="107" t="s">
        <v>268</v>
      </c>
      <c r="C47" s="103" t="s">
        <v>6</v>
      </c>
      <c r="D47" s="112" t="s">
        <v>267</v>
      </c>
      <c r="E47" s="120">
        <v>4</v>
      </c>
      <c r="F47" s="103">
        <v>34</v>
      </c>
      <c r="G47" s="103">
        <v>46</v>
      </c>
      <c r="H47" s="155">
        <v>1.8834490740740741E-3</v>
      </c>
      <c r="I47" s="155">
        <v>1.9163194444444445E-3</v>
      </c>
      <c r="J47" s="155">
        <v>1.8685185185185185E-3</v>
      </c>
      <c r="K47" s="155">
        <v>1.9341435185185184E-3</v>
      </c>
      <c r="L47" s="155">
        <f t="shared" si="5"/>
        <v>7.602430555555555E-3</v>
      </c>
      <c r="M47" s="155">
        <f t="shared" si="6"/>
        <v>1.8685185185185185E-3</v>
      </c>
      <c r="N47" s="155">
        <f t="shared" si="7"/>
        <v>1.9341435185185184E-3</v>
      </c>
      <c r="O47" s="155">
        <f t="shared" si="8"/>
        <v>6.5624999999999928E-5</v>
      </c>
      <c r="P47" s="155">
        <f t="shared" si="9"/>
        <v>1.9006076388888887E-3</v>
      </c>
    </row>
    <row r="48" spans="1:16" x14ac:dyDescent="0.3">
      <c r="A48" s="107" t="s">
        <v>75</v>
      </c>
      <c r="B48" s="107" t="s">
        <v>270</v>
      </c>
      <c r="C48" s="103" t="s">
        <v>239</v>
      </c>
      <c r="D48" s="113" t="s">
        <v>263</v>
      </c>
      <c r="E48" s="121" t="s">
        <v>288</v>
      </c>
      <c r="F48" s="103">
        <v>13</v>
      </c>
      <c r="G48" s="103">
        <v>47</v>
      </c>
      <c r="H48" s="155">
        <v>1.8142361111111111E-3</v>
      </c>
      <c r="I48" s="155">
        <v>1.9100694444444445E-3</v>
      </c>
      <c r="J48" s="155">
        <v>1.9167824074074072E-3</v>
      </c>
      <c r="K48" s="155">
        <v>1.9673611111111111E-3</v>
      </c>
      <c r="L48" s="155">
        <f t="shared" si="5"/>
        <v>7.608449074074073E-3</v>
      </c>
      <c r="M48" s="155">
        <f t="shared" si="6"/>
        <v>1.8142361111111111E-3</v>
      </c>
      <c r="N48" s="155">
        <f t="shared" si="7"/>
        <v>1.9673611111111111E-3</v>
      </c>
      <c r="O48" s="155">
        <f t="shared" si="8"/>
        <v>1.5312500000000005E-4</v>
      </c>
      <c r="P48" s="155">
        <f t="shared" si="9"/>
        <v>1.9021122685185183E-3</v>
      </c>
    </row>
    <row r="49" spans="1:16" x14ac:dyDescent="0.3">
      <c r="A49" s="107" t="s">
        <v>18</v>
      </c>
      <c r="B49" s="107" t="s">
        <v>274</v>
      </c>
      <c r="C49" s="103" t="s">
        <v>239</v>
      </c>
      <c r="D49" s="114" t="s">
        <v>264</v>
      </c>
      <c r="E49" s="122" t="s">
        <v>285</v>
      </c>
      <c r="F49" s="103">
        <v>14</v>
      </c>
      <c r="G49" s="103">
        <v>48</v>
      </c>
      <c r="H49" s="155">
        <v>1.8358796296296294E-3</v>
      </c>
      <c r="I49" s="155">
        <v>2.0128472222222219E-3</v>
      </c>
      <c r="J49" s="155">
        <v>1.8937499999999998E-3</v>
      </c>
      <c r="K49" s="155">
        <v>1.8837962962962964E-3</v>
      </c>
      <c r="L49" s="155">
        <f t="shared" si="5"/>
        <v>7.6262731481481476E-3</v>
      </c>
      <c r="M49" s="155">
        <f t="shared" si="6"/>
        <v>1.8358796296296294E-3</v>
      </c>
      <c r="N49" s="155">
        <f t="shared" si="7"/>
        <v>2.0128472222222219E-3</v>
      </c>
      <c r="O49" s="155">
        <f t="shared" si="8"/>
        <v>1.769675925925925E-4</v>
      </c>
      <c r="P49" s="155">
        <f t="shared" si="9"/>
        <v>1.9065682870370369E-3</v>
      </c>
    </row>
    <row r="50" spans="1:16" x14ac:dyDescent="0.3">
      <c r="A50" s="107" t="s">
        <v>37</v>
      </c>
      <c r="B50" s="107" t="s">
        <v>268</v>
      </c>
      <c r="C50" s="103" t="s">
        <v>6</v>
      </c>
      <c r="D50" s="112" t="s">
        <v>267</v>
      </c>
      <c r="E50" s="120">
        <v>3</v>
      </c>
      <c r="F50" s="103">
        <v>35</v>
      </c>
      <c r="G50" s="103">
        <v>49</v>
      </c>
      <c r="H50" s="155">
        <v>1.9174768518518516E-3</v>
      </c>
      <c r="I50" s="155">
        <v>1.9445601851851852E-3</v>
      </c>
      <c r="J50" s="155">
        <v>1.9016203703703704E-3</v>
      </c>
      <c r="K50" s="155">
        <v>1.8712962962962962E-3</v>
      </c>
      <c r="L50" s="155">
        <f t="shared" si="5"/>
        <v>7.6349537037037037E-3</v>
      </c>
      <c r="M50" s="155">
        <f t="shared" si="6"/>
        <v>1.8712962962962962E-3</v>
      </c>
      <c r="N50" s="155">
        <f t="shared" si="7"/>
        <v>1.9445601851851852E-3</v>
      </c>
      <c r="O50" s="155">
        <f t="shared" si="8"/>
        <v>7.3263888888888988E-5</v>
      </c>
      <c r="P50" s="155">
        <f t="shared" si="9"/>
        <v>1.9087384259259259E-3</v>
      </c>
    </row>
    <row r="51" spans="1:16" x14ac:dyDescent="0.3">
      <c r="A51" s="107" t="s">
        <v>20</v>
      </c>
      <c r="B51" s="107" t="s">
        <v>268</v>
      </c>
      <c r="C51" s="103" t="s">
        <v>239</v>
      </c>
      <c r="D51" s="114" t="s">
        <v>264</v>
      </c>
      <c r="E51" s="122" t="s">
        <v>288</v>
      </c>
      <c r="F51" s="103">
        <v>15</v>
      </c>
      <c r="G51" s="103">
        <v>50</v>
      </c>
      <c r="H51" s="155">
        <v>1.8658564814814816E-3</v>
      </c>
      <c r="I51" s="155">
        <v>1.9966435185185187E-3</v>
      </c>
      <c r="J51" s="155">
        <v>1.9177083333333331E-3</v>
      </c>
      <c r="K51" s="155">
        <v>1.9244212962962965E-3</v>
      </c>
      <c r="L51" s="155">
        <f t="shared" si="5"/>
        <v>7.7046296296296298E-3</v>
      </c>
      <c r="M51" s="155">
        <f t="shared" si="6"/>
        <v>1.8658564814814816E-3</v>
      </c>
      <c r="N51" s="155">
        <f t="shared" si="7"/>
        <v>1.9966435185185187E-3</v>
      </c>
      <c r="O51" s="155">
        <f t="shared" si="8"/>
        <v>1.3078703703703711E-4</v>
      </c>
      <c r="P51" s="155">
        <f t="shared" si="9"/>
        <v>1.9261574074074075E-3</v>
      </c>
    </row>
    <row r="52" spans="1:16" x14ac:dyDescent="0.3">
      <c r="A52" s="107" t="s">
        <v>45</v>
      </c>
      <c r="B52" s="107" t="s">
        <v>268</v>
      </c>
      <c r="C52" s="103" t="s">
        <v>6</v>
      </c>
      <c r="D52" s="110" t="s">
        <v>265</v>
      </c>
      <c r="E52" s="118" t="s">
        <v>286</v>
      </c>
      <c r="F52" s="103">
        <v>36</v>
      </c>
      <c r="G52" s="103">
        <v>51</v>
      </c>
      <c r="H52" s="155">
        <v>1.7789351851851853E-3</v>
      </c>
      <c r="I52" s="155">
        <v>1.8184027777777779E-3</v>
      </c>
      <c r="J52" s="155">
        <v>2.2574074074074072E-3</v>
      </c>
      <c r="K52" s="155">
        <v>1.8600694444444446E-3</v>
      </c>
      <c r="L52" s="155">
        <f t="shared" si="5"/>
        <v>7.714814814814815E-3</v>
      </c>
      <c r="M52" s="155">
        <f t="shared" si="6"/>
        <v>1.7789351851851853E-3</v>
      </c>
      <c r="N52" s="155">
        <f t="shared" si="7"/>
        <v>2.2574074074074072E-3</v>
      </c>
      <c r="O52" s="155">
        <f t="shared" si="8"/>
        <v>4.7847222222222193E-4</v>
      </c>
      <c r="P52" s="155">
        <f t="shared" si="9"/>
        <v>1.9287037037037037E-3</v>
      </c>
    </row>
    <row r="53" spans="1:16" x14ac:dyDescent="0.3">
      <c r="A53" s="107" t="s">
        <v>9</v>
      </c>
      <c r="B53" s="107" t="s">
        <v>269</v>
      </c>
      <c r="C53" s="103" t="s">
        <v>239</v>
      </c>
      <c r="D53" s="114" t="s">
        <v>264</v>
      </c>
      <c r="E53" s="122" t="s">
        <v>287</v>
      </c>
      <c r="F53" s="103">
        <v>16</v>
      </c>
      <c r="G53" s="103">
        <v>52</v>
      </c>
      <c r="H53" s="155">
        <v>1.8921296296296297E-3</v>
      </c>
      <c r="I53" s="155">
        <v>2.0127314814814817E-3</v>
      </c>
      <c r="J53" s="155">
        <v>1.9112268518518517E-3</v>
      </c>
      <c r="K53" s="155">
        <v>1.9217592592592591E-3</v>
      </c>
      <c r="L53" s="155">
        <f t="shared" si="5"/>
        <v>7.7378472222222223E-3</v>
      </c>
      <c r="M53" s="155">
        <f t="shared" si="6"/>
        <v>1.8921296296296297E-3</v>
      </c>
      <c r="N53" s="155">
        <f t="shared" si="7"/>
        <v>2.0127314814814817E-3</v>
      </c>
      <c r="O53" s="155">
        <f t="shared" si="8"/>
        <v>1.2060185185185199E-4</v>
      </c>
      <c r="P53" s="155">
        <f t="shared" si="9"/>
        <v>1.9344618055555556E-3</v>
      </c>
    </row>
    <row r="54" spans="1:16" x14ac:dyDescent="0.3">
      <c r="A54" s="107" t="s">
        <v>296</v>
      </c>
      <c r="B54" s="107" t="s">
        <v>268</v>
      </c>
      <c r="C54" s="103" t="s">
        <v>239</v>
      </c>
      <c r="D54" s="115" t="s">
        <v>265</v>
      </c>
      <c r="E54" s="123">
        <v>1</v>
      </c>
      <c r="F54" s="103">
        <v>17</v>
      </c>
      <c r="G54" s="103">
        <v>53</v>
      </c>
      <c r="H54" s="155">
        <v>1.9215277777777779E-3</v>
      </c>
      <c r="I54" s="155">
        <v>2.0030092592592591E-3</v>
      </c>
      <c r="J54" s="155">
        <v>1.9274305555555555E-3</v>
      </c>
      <c r="K54" s="155">
        <v>1.9584490740740738E-3</v>
      </c>
      <c r="L54" s="155">
        <f t="shared" si="5"/>
        <v>7.8104166666666669E-3</v>
      </c>
      <c r="M54" s="155">
        <f t="shared" si="6"/>
        <v>1.9215277777777779E-3</v>
      </c>
      <c r="N54" s="155">
        <f t="shared" si="7"/>
        <v>2.0030092592592591E-3</v>
      </c>
      <c r="O54" s="155">
        <f t="shared" si="8"/>
        <v>8.1481481481481205E-5</v>
      </c>
      <c r="P54" s="155">
        <f t="shared" si="9"/>
        <v>1.9526041666666667E-3</v>
      </c>
    </row>
    <row r="55" spans="1:16" x14ac:dyDescent="0.3">
      <c r="A55" s="107" t="s">
        <v>10</v>
      </c>
      <c r="B55" s="107" t="s">
        <v>268</v>
      </c>
      <c r="C55" s="103" t="s">
        <v>239</v>
      </c>
      <c r="D55" s="115" t="s">
        <v>265</v>
      </c>
      <c r="E55" s="123">
        <v>3</v>
      </c>
      <c r="F55" s="103">
        <v>18</v>
      </c>
      <c r="G55" s="103">
        <v>54</v>
      </c>
      <c r="H55" s="155">
        <v>1.9303240740740739E-3</v>
      </c>
      <c r="I55" s="155">
        <v>2.0377314814814815E-3</v>
      </c>
      <c r="J55" s="155">
        <v>1.9603009259259261E-3</v>
      </c>
      <c r="K55" s="155">
        <v>2.0128472222222219E-3</v>
      </c>
      <c r="L55" s="155">
        <f t="shared" si="5"/>
        <v>7.9412037037037038E-3</v>
      </c>
      <c r="M55" s="155">
        <f t="shared" si="6"/>
        <v>1.9303240740740739E-3</v>
      </c>
      <c r="N55" s="155">
        <f t="shared" si="7"/>
        <v>2.0377314814814815E-3</v>
      </c>
      <c r="O55" s="155">
        <f t="shared" si="8"/>
        <v>1.0740740740740762E-4</v>
      </c>
      <c r="P55" s="155">
        <f t="shared" si="9"/>
        <v>1.9853009259259259E-3</v>
      </c>
    </row>
    <row r="56" spans="1:16" x14ac:dyDescent="0.3">
      <c r="A56" s="107" t="s">
        <v>13</v>
      </c>
      <c r="B56" s="107" t="s">
        <v>273</v>
      </c>
      <c r="C56" s="103" t="s">
        <v>239</v>
      </c>
      <c r="D56" s="115" t="s">
        <v>265</v>
      </c>
      <c r="E56" s="123">
        <v>4</v>
      </c>
      <c r="F56" s="103">
        <v>19</v>
      </c>
      <c r="G56" s="103">
        <v>55</v>
      </c>
      <c r="H56" s="155">
        <v>1.9472222222222224E-3</v>
      </c>
      <c r="I56" s="155">
        <v>2.0393518518518517E-3</v>
      </c>
      <c r="J56" s="155">
        <v>1.9386574074074072E-3</v>
      </c>
      <c r="K56" s="155">
        <v>2.0189814814814814E-3</v>
      </c>
      <c r="L56" s="155">
        <f t="shared" si="5"/>
        <v>7.9442129629629619E-3</v>
      </c>
      <c r="M56" s="155">
        <f t="shared" si="6"/>
        <v>1.9386574074074072E-3</v>
      </c>
      <c r="N56" s="155">
        <f t="shared" si="7"/>
        <v>2.0393518518518517E-3</v>
      </c>
      <c r="O56" s="155">
        <f t="shared" si="8"/>
        <v>1.0069444444444449E-4</v>
      </c>
      <c r="P56" s="155">
        <f t="shared" si="9"/>
        <v>1.9860532407407405E-3</v>
      </c>
    </row>
    <row r="57" spans="1:16" x14ac:dyDescent="0.3">
      <c r="A57" s="107" t="s">
        <v>57</v>
      </c>
      <c r="B57" s="107" t="s">
        <v>268</v>
      </c>
      <c r="C57" s="103" t="s">
        <v>6</v>
      </c>
      <c r="D57" s="112" t="s">
        <v>267</v>
      </c>
      <c r="E57" s="120" t="s">
        <v>286</v>
      </c>
      <c r="F57" s="103">
        <v>37</v>
      </c>
      <c r="G57" s="103">
        <v>56</v>
      </c>
      <c r="H57" s="155">
        <v>1.9525462962962962E-3</v>
      </c>
      <c r="I57" s="155">
        <v>2.0254629629629629E-3</v>
      </c>
      <c r="J57" s="155">
        <v>1.9395833333333333E-3</v>
      </c>
      <c r="K57" s="155">
        <v>2.0479166666666666E-3</v>
      </c>
      <c r="L57" s="155">
        <f t="shared" si="5"/>
        <v>7.965509259259259E-3</v>
      </c>
      <c r="M57" s="155">
        <f t="shared" si="6"/>
        <v>1.9395833333333333E-3</v>
      </c>
      <c r="N57" s="155">
        <f t="shared" si="7"/>
        <v>2.0479166666666666E-3</v>
      </c>
      <c r="O57" s="155">
        <f t="shared" si="8"/>
        <v>1.0833333333333333E-4</v>
      </c>
      <c r="P57" s="155">
        <f t="shared" si="9"/>
        <v>1.9913773148148147E-3</v>
      </c>
    </row>
    <row r="58" spans="1:16" x14ac:dyDescent="0.3">
      <c r="A58" s="107" t="s">
        <v>63</v>
      </c>
      <c r="B58" s="107" t="s">
        <v>268</v>
      </c>
      <c r="C58" s="103" t="s">
        <v>6</v>
      </c>
      <c r="D58" s="112" t="s">
        <v>267</v>
      </c>
      <c r="E58" s="120" t="s">
        <v>285</v>
      </c>
      <c r="F58" s="103">
        <v>38</v>
      </c>
      <c r="G58" s="103">
        <v>57</v>
      </c>
      <c r="H58" s="155">
        <v>2.0141203703703705E-3</v>
      </c>
      <c r="I58" s="155">
        <v>2.0863425925925923E-3</v>
      </c>
      <c r="J58" s="155">
        <v>1.9442129629629629E-3</v>
      </c>
      <c r="K58" s="155">
        <v>1.9912037037037038E-3</v>
      </c>
      <c r="L58" s="155">
        <f t="shared" si="5"/>
        <v>8.0358796296296289E-3</v>
      </c>
      <c r="M58" s="155">
        <f t="shared" si="6"/>
        <v>1.9442129629629629E-3</v>
      </c>
      <c r="N58" s="155">
        <f t="shared" si="7"/>
        <v>2.0863425925925923E-3</v>
      </c>
      <c r="O58" s="155">
        <f t="shared" si="8"/>
        <v>1.4212962962962942E-4</v>
      </c>
      <c r="P58" s="155">
        <f t="shared" si="9"/>
        <v>2.0089699074074072E-3</v>
      </c>
    </row>
    <row r="59" spans="1:16" x14ac:dyDescent="0.3">
      <c r="A59" s="107" t="s">
        <v>70</v>
      </c>
      <c r="B59" s="107" t="s">
        <v>268</v>
      </c>
      <c r="C59" s="103" t="s">
        <v>6</v>
      </c>
      <c r="D59" s="112" t="s">
        <v>267</v>
      </c>
      <c r="E59" s="120" t="s">
        <v>287</v>
      </c>
      <c r="F59" s="103">
        <v>39</v>
      </c>
      <c r="G59" s="103">
        <v>58</v>
      </c>
      <c r="H59" s="155">
        <v>1.9596064814814814E-3</v>
      </c>
      <c r="I59" s="155">
        <v>2.0644675925925926E-3</v>
      </c>
      <c r="J59" s="155">
        <v>1.9613425925925927E-3</v>
      </c>
      <c r="K59" s="155">
        <v>2.0718749999999999E-3</v>
      </c>
      <c r="L59" s="155">
        <f t="shared" si="5"/>
        <v>8.0572916666666675E-3</v>
      </c>
      <c r="M59" s="155">
        <f t="shared" si="6"/>
        <v>1.9596064814814814E-3</v>
      </c>
      <c r="N59" s="155">
        <f t="shared" si="7"/>
        <v>2.0718749999999999E-3</v>
      </c>
      <c r="O59" s="155">
        <f t="shared" si="8"/>
        <v>1.1226851851851849E-4</v>
      </c>
      <c r="P59" s="155">
        <f t="shared" si="9"/>
        <v>2.0143229166666669E-3</v>
      </c>
    </row>
    <row r="60" spans="1:16" x14ac:dyDescent="0.3">
      <c r="A60" s="107" t="s">
        <v>79</v>
      </c>
      <c r="B60" s="107" t="s">
        <v>268</v>
      </c>
      <c r="C60" s="103" t="s">
        <v>6</v>
      </c>
      <c r="D60" s="112" t="s">
        <v>267</v>
      </c>
      <c r="E60" s="120" t="s">
        <v>288</v>
      </c>
      <c r="F60" s="103">
        <v>40</v>
      </c>
      <c r="G60" s="103">
        <v>59</v>
      </c>
      <c r="H60" s="155">
        <v>2.0424768518518517E-3</v>
      </c>
      <c r="I60" s="155">
        <v>2.0532407407407405E-3</v>
      </c>
      <c r="J60" s="155">
        <v>1.9730324074074073E-3</v>
      </c>
      <c r="K60" s="155">
        <v>2.0861111111111111E-3</v>
      </c>
      <c r="L60" s="155">
        <f t="shared" si="5"/>
        <v>8.154861111111111E-3</v>
      </c>
      <c r="M60" s="155">
        <f t="shared" si="6"/>
        <v>1.9730324074074073E-3</v>
      </c>
      <c r="N60" s="155">
        <f t="shared" si="7"/>
        <v>2.0861111111111111E-3</v>
      </c>
      <c r="O60" s="155">
        <f t="shared" si="8"/>
        <v>1.1307870370370378E-4</v>
      </c>
      <c r="P60" s="155">
        <f t="shared" si="9"/>
        <v>2.0387152777777777E-3</v>
      </c>
    </row>
    <row r="61" spans="1:16" x14ac:dyDescent="0.3">
      <c r="A61" s="107" t="s">
        <v>30</v>
      </c>
      <c r="B61" s="107" t="s">
        <v>268</v>
      </c>
      <c r="C61" s="103" t="s">
        <v>239</v>
      </c>
      <c r="D61" s="115" t="s">
        <v>265</v>
      </c>
      <c r="E61" s="123" t="s">
        <v>285</v>
      </c>
      <c r="F61" s="103">
        <v>20</v>
      </c>
      <c r="G61" s="103">
        <v>60</v>
      </c>
      <c r="H61" s="155">
        <v>2.0078703703703704E-3</v>
      </c>
      <c r="I61" s="155">
        <v>2.0890046296296299E-3</v>
      </c>
      <c r="J61" s="155">
        <v>2.0258101851851852E-3</v>
      </c>
      <c r="K61" s="155">
        <v>2.1120370370370368E-3</v>
      </c>
      <c r="L61" s="155">
        <f t="shared" si="5"/>
        <v>8.2347222222222214E-3</v>
      </c>
      <c r="M61" s="155">
        <f t="shared" si="6"/>
        <v>2.0078703703703704E-3</v>
      </c>
      <c r="N61" s="155">
        <f t="shared" si="7"/>
        <v>2.1120370370370368E-3</v>
      </c>
      <c r="O61" s="155">
        <f t="shared" si="8"/>
        <v>1.0416666666666647E-4</v>
      </c>
      <c r="P61" s="155">
        <f t="shared" si="9"/>
        <v>2.0586805555555554E-3</v>
      </c>
    </row>
    <row r="62" spans="1:16" x14ac:dyDescent="0.3">
      <c r="A62" s="107" t="s">
        <v>22</v>
      </c>
      <c r="B62" s="107" t="s">
        <v>271</v>
      </c>
      <c r="C62" s="103" t="s">
        <v>239</v>
      </c>
      <c r="D62" s="115" t="s">
        <v>265</v>
      </c>
      <c r="E62" s="123" t="s">
        <v>287</v>
      </c>
      <c r="F62" s="103">
        <v>21</v>
      </c>
      <c r="G62" s="103">
        <v>61</v>
      </c>
      <c r="H62" s="155">
        <v>1.989351851851852E-3</v>
      </c>
      <c r="I62" s="155">
        <v>2.1091435185185184E-3</v>
      </c>
      <c r="J62" s="155">
        <v>2.0054398148148149E-3</v>
      </c>
      <c r="K62" s="155">
        <v>2.1317129629629629E-3</v>
      </c>
      <c r="L62" s="155">
        <f t="shared" si="5"/>
        <v>8.2356481481481482E-3</v>
      </c>
      <c r="M62" s="155">
        <f t="shared" si="6"/>
        <v>1.989351851851852E-3</v>
      </c>
      <c r="N62" s="155">
        <f t="shared" si="7"/>
        <v>2.1317129629629629E-3</v>
      </c>
      <c r="O62" s="155">
        <f t="shared" si="8"/>
        <v>1.423611111111109E-4</v>
      </c>
      <c r="P62" s="155">
        <f t="shared" si="9"/>
        <v>2.058912037037037E-3</v>
      </c>
    </row>
    <row r="63" spans="1:16" x14ac:dyDescent="0.3">
      <c r="A63" s="107" t="s">
        <v>23</v>
      </c>
      <c r="B63" s="107" t="s">
        <v>271</v>
      </c>
      <c r="C63" s="103" t="s">
        <v>239</v>
      </c>
      <c r="D63" s="115" t="s">
        <v>265</v>
      </c>
      <c r="E63" s="123" t="s">
        <v>289</v>
      </c>
      <c r="F63" s="103">
        <v>22</v>
      </c>
      <c r="G63" s="103">
        <v>62</v>
      </c>
      <c r="H63" s="155">
        <v>2.0175925925925925E-3</v>
      </c>
      <c r="I63" s="155">
        <v>2.1275462962962962E-3</v>
      </c>
      <c r="J63" s="155">
        <v>2.0415509259259263E-3</v>
      </c>
      <c r="K63" s="155">
        <v>2.1961805555555558E-3</v>
      </c>
      <c r="L63" s="155">
        <f t="shared" si="5"/>
        <v>8.3828703703703704E-3</v>
      </c>
      <c r="M63" s="155">
        <f t="shared" si="6"/>
        <v>2.0175925925925925E-3</v>
      </c>
      <c r="N63" s="155">
        <f t="shared" si="7"/>
        <v>2.1961805555555558E-3</v>
      </c>
      <c r="O63" s="155">
        <f t="shared" si="8"/>
        <v>1.7858796296296329E-4</v>
      </c>
      <c r="P63" s="155">
        <f t="shared" si="9"/>
        <v>2.0957175925925926E-3</v>
      </c>
    </row>
    <row r="64" spans="1:16" x14ac:dyDescent="0.3">
      <c r="A64" s="107" t="s">
        <v>25</v>
      </c>
      <c r="B64" s="107" t="s">
        <v>271</v>
      </c>
      <c r="C64" s="103" t="s">
        <v>239</v>
      </c>
      <c r="D64" s="115" t="s">
        <v>265</v>
      </c>
      <c r="E64" s="123" t="s">
        <v>286</v>
      </c>
      <c r="F64" s="103">
        <v>23</v>
      </c>
      <c r="G64" s="103">
        <v>63</v>
      </c>
      <c r="H64" s="155">
        <v>2.0585648148148147E-3</v>
      </c>
      <c r="I64" s="155">
        <v>2.2636574074074074E-3</v>
      </c>
      <c r="J64" s="155">
        <v>1.9935185185185186E-3</v>
      </c>
      <c r="K64" s="155">
        <v>2.1135416666666668E-3</v>
      </c>
      <c r="L64" s="155">
        <f t="shared" si="5"/>
        <v>8.4292824074074079E-3</v>
      </c>
      <c r="M64" s="155">
        <f t="shared" si="6"/>
        <v>1.9935185185185186E-3</v>
      </c>
      <c r="N64" s="155">
        <f t="shared" si="7"/>
        <v>2.2636574074074074E-3</v>
      </c>
      <c r="O64" s="155">
        <f t="shared" si="8"/>
        <v>2.7013888888888877E-4</v>
      </c>
      <c r="P64" s="155">
        <f t="shared" si="9"/>
        <v>2.107320601851852E-3</v>
      </c>
    </row>
    <row r="65" spans="1:16" x14ac:dyDescent="0.3">
      <c r="A65" s="107" t="s">
        <v>11</v>
      </c>
      <c r="B65" s="107" t="s">
        <v>276</v>
      </c>
      <c r="C65" s="103" t="s">
        <v>239</v>
      </c>
      <c r="D65" s="115" t="s">
        <v>265</v>
      </c>
      <c r="E65" s="123" t="s">
        <v>288</v>
      </c>
      <c r="F65" s="103">
        <v>24</v>
      </c>
      <c r="G65" s="103">
        <v>64</v>
      </c>
      <c r="H65" s="155">
        <v>2.0406249999999999E-3</v>
      </c>
      <c r="I65" s="155">
        <v>2.1634259259259258E-3</v>
      </c>
      <c r="J65" s="155">
        <v>2.1299768518518521E-3</v>
      </c>
      <c r="K65" s="155">
        <v>2.1583333333333333E-3</v>
      </c>
      <c r="L65" s="155">
        <f t="shared" si="5"/>
        <v>8.4923611111111103E-3</v>
      </c>
      <c r="M65" s="155">
        <f t="shared" si="6"/>
        <v>2.0406249999999999E-3</v>
      </c>
      <c r="N65" s="155">
        <f t="shared" si="7"/>
        <v>2.1634259259259258E-3</v>
      </c>
      <c r="O65" s="155">
        <f t="shared" si="8"/>
        <v>1.2280092592592594E-4</v>
      </c>
      <c r="P65" s="155">
        <f t="shared" si="9"/>
        <v>2.1230902777777776E-3</v>
      </c>
    </row>
    <row r="66" spans="1:16" x14ac:dyDescent="0.3">
      <c r="A66" s="107" t="s">
        <v>31</v>
      </c>
      <c r="B66" s="107" t="s">
        <v>268</v>
      </c>
      <c r="C66" s="103" t="s">
        <v>239</v>
      </c>
      <c r="D66" s="115" t="s">
        <v>265</v>
      </c>
      <c r="E66" s="123">
        <v>2</v>
      </c>
      <c r="F66" s="103">
        <v>25</v>
      </c>
      <c r="G66" s="103">
        <v>65</v>
      </c>
      <c r="H66" s="155">
        <v>2.2296296296296296E-3</v>
      </c>
      <c r="I66" s="155">
        <v>2.3950231481481483E-3</v>
      </c>
      <c r="J66" s="155">
        <v>1.9583333333333336E-3</v>
      </c>
      <c r="K66" s="155">
        <v>1.9827546296296299E-3</v>
      </c>
      <c r="L66" s="155">
        <f t="shared" ref="L66:L97" si="10">SUM(H66:K66)</f>
        <v>8.5657407407407418E-3</v>
      </c>
      <c r="M66" s="155">
        <f t="shared" si="6"/>
        <v>1.9583333333333336E-3</v>
      </c>
      <c r="N66" s="155">
        <f t="shared" si="7"/>
        <v>2.3950231481481483E-3</v>
      </c>
      <c r="O66" s="155">
        <f t="shared" ref="O66:O97" si="11">N66-M66</f>
        <v>4.3668981481481467E-4</v>
      </c>
      <c r="P66" s="155">
        <f t="shared" si="9"/>
        <v>2.1414351851851855E-3</v>
      </c>
    </row>
    <row r="67" spans="1:16" x14ac:dyDescent="0.3">
      <c r="A67" s="107" t="s">
        <v>48</v>
      </c>
      <c r="B67" s="107" t="s">
        <v>268</v>
      </c>
      <c r="C67" s="103" t="s">
        <v>6</v>
      </c>
      <c r="D67" s="112" t="s">
        <v>267</v>
      </c>
      <c r="E67" s="120" t="s">
        <v>289</v>
      </c>
      <c r="F67" s="103">
        <v>41</v>
      </c>
      <c r="G67" s="103">
        <v>66</v>
      </c>
      <c r="H67" s="155">
        <v>2.1083333333333332E-3</v>
      </c>
      <c r="I67" s="155">
        <v>2.1913194444444445E-3</v>
      </c>
      <c r="J67" s="155">
        <v>2.1010416666666669E-3</v>
      </c>
      <c r="K67" s="155">
        <v>2.1748842592592592E-3</v>
      </c>
      <c r="L67" s="155">
        <f t="shared" si="10"/>
        <v>8.5755787037037033E-3</v>
      </c>
      <c r="M67" s="155">
        <f t="shared" si="6"/>
        <v>2.1010416666666669E-3</v>
      </c>
      <c r="N67" s="155">
        <f t="shared" si="7"/>
        <v>2.1913194444444445E-3</v>
      </c>
      <c r="O67" s="155">
        <f t="shared" si="11"/>
        <v>9.0277777777777665E-5</v>
      </c>
      <c r="P67" s="155">
        <f t="shared" si="9"/>
        <v>2.1438946759259258E-3</v>
      </c>
    </row>
  </sheetData>
  <conditionalFormatting sqref="M68:M1048576">
    <cfRule type="colorScale" priority="3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N68:N1048576">
    <cfRule type="colorScale" priority="3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O68:O1048576">
    <cfRule type="colorScale" priority="3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P68:P1048576">
    <cfRule type="colorScale" priority="3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68:H1048576">
    <cfRule type="colorScale" priority="3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I68:I1048576">
    <cfRule type="colorScale" priority="3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J68:J1048576">
    <cfRule type="colorScale" priority="3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K68:K1048576">
    <cfRule type="colorScale" priority="2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L68:L1048576">
    <cfRule type="colorScale" priority="2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G68:G1048576">
    <cfRule type="colorScale" priority="2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F68:F1048576">
    <cfRule type="colorScale" priority="2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M1:M67">
    <cfRule type="colorScale" priority="7">
      <colorScale>
        <cfvo type="min"/>
        <cfvo type="max"/>
        <color rgb="FF63BE7B"/>
        <color rgb="FFFCFCFF"/>
      </colorScale>
    </cfRule>
    <cfRule type="colorScale" priority="2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N1:N67">
    <cfRule type="colorScale" priority="6">
      <colorScale>
        <cfvo type="min"/>
        <cfvo type="max"/>
        <color rgb="FF63BE7B"/>
        <color rgb="FFFCFCFF"/>
      </colorScale>
    </cfRule>
    <cfRule type="colorScale" priority="2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O1:O67">
    <cfRule type="colorScale" priority="5">
      <colorScale>
        <cfvo type="min"/>
        <cfvo type="max"/>
        <color rgb="FF63BE7B"/>
        <color rgb="FFFCFCFF"/>
      </colorScale>
    </cfRule>
    <cfRule type="colorScale" priority="2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P1:P67">
    <cfRule type="colorScale" priority="4">
      <colorScale>
        <cfvo type="min"/>
        <cfvo type="max"/>
        <color rgb="FF63BE7B"/>
        <color rgb="FFFCFCFF"/>
      </colorScale>
    </cfRule>
    <cfRule type="colorScale" priority="2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1:H67">
    <cfRule type="colorScale" priority="14">
      <colorScale>
        <cfvo type="min"/>
        <cfvo type="max"/>
        <color rgb="FF63BE7B"/>
        <color rgb="FFFCFCFF"/>
      </colorScale>
    </cfRule>
    <cfRule type="colorScale" priority="2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I1:I67">
    <cfRule type="colorScale" priority="13">
      <colorScale>
        <cfvo type="min"/>
        <cfvo type="max"/>
        <color rgb="FF63BE7B"/>
        <color rgb="FFFCFCFF"/>
      </colorScale>
    </cfRule>
    <cfRule type="colorScale" priority="2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J1:J67">
    <cfRule type="colorScale" priority="12">
      <colorScale>
        <cfvo type="min"/>
        <cfvo type="max"/>
        <color rgb="FF63BE7B"/>
        <color rgb="FFFCFCFF"/>
      </colorScale>
    </cfRule>
    <cfRule type="colorScale" priority="1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K1:K67">
    <cfRule type="colorScale" priority="11">
      <colorScale>
        <cfvo type="min"/>
        <cfvo type="max"/>
        <color rgb="FF63BE7B"/>
        <color rgb="FFFCFCFF"/>
      </colorScale>
    </cfRule>
    <cfRule type="colorScale" priority="1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L1:L67">
    <cfRule type="colorScale" priority="10">
      <colorScale>
        <cfvo type="min"/>
        <cfvo type="max"/>
        <color rgb="FF63BE7B"/>
        <color rgb="FFFCFCFF"/>
      </colorScale>
    </cfRule>
    <cfRule type="colorScale" priority="1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G1:G67">
    <cfRule type="colorScale" priority="9">
      <colorScale>
        <cfvo type="min"/>
        <cfvo type="max"/>
        <color rgb="FF63BE7B"/>
        <color rgb="FFFCFCFF"/>
      </colorScale>
    </cfRule>
    <cfRule type="colorScale" priority="1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F1:F67">
    <cfRule type="colorScale" priority="8">
      <colorScale>
        <cfvo type="min"/>
        <cfvo type="max"/>
        <color rgb="FF63BE7B"/>
        <color rgb="FFFCFCFF"/>
      </colorScale>
    </cfRule>
    <cfRule type="colorScale" priority="1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F1:F1048576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">
      <colorScale>
        <cfvo type="min"/>
        <cfvo type="max"/>
        <color rgb="FF63BE7B"/>
        <color rgb="FFFCFCFF"/>
      </colorScale>
    </cfRule>
  </conditionalFormatting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14"/>
  <sheetViews>
    <sheetView workbookViewId="0">
      <selection activeCell="H26" sqref="H26"/>
    </sheetView>
  </sheetViews>
  <sheetFormatPr defaultRowHeight="13.2" x14ac:dyDescent="0.25"/>
  <cols>
    <col min="1" max="1" width="13.33203125" customWidth="1"/>
    <col min="2" max="2" width="19.33203125" bestFit="1" customWidth="1"/>
  </cols>
  <sheetData>
    <row r="3" spans="1:2" x14ac:dyDescent="0.25">
      <c r="A3" s="125" t="s">
        <v>290</v>
      </c>
      <c r="B3" t="s">
        <v>292</v>
      </c>
    </row>
    <row r="4" spans="1:2" x14ac:dyDescent="0.25">
      <c r="A4" s="94" t="s">
        <v>268</v>
      </c>
      <c r="B4" s="71">
        <v>33</v>
      </c>
    </row>
    <row r="5" spans="1:2" x14ac:dyDescent="0.25">
      <c r="A5" s="94" t="s">
        <v>270</v>
      </c>
      <c r="B5" s="71">
        <v>15</v>
      </c>
    </row>
    <row r="6" spans="1:2" x14ac:dyDescent="0.25">
      <c r="A6" s="94" t="s">
        <v>269</v>
      </c>
      <c r="B6" s="71">
        <v>8</v>
      </c>
    </row>
    <row r="7" spans="1:2" x14ac:dyDescent="0.25">
      <c r="A7" s="94" t="s">
        <v>271</v>
      </c>
      <c r="B7" s="71">
        <v>4</v>
      </c>
    </row>
    <row r="8" spans="1:2" x14ac:dyDescent="0.25">
      <c r="A8" s="94" t="s">
        <v>272</v>
      </c>
      <c r="B8" s="71">
        <v>1</v>
      </c>
    </row>
    <row r="9" spans="1:2" x14ac:dyDescent="0.25">
      <c r="A9" s="94" t="s">
        <v>276</v>
      </c>
      <c r="B9" s="71">
        <v>1</v>
      </c>
    </row>
    <row r="10" spans="1:2" x14ac:dyDescent="0.25">
      <c r="A10" s="94" t="s">
        <v>275</v>
      </c>
      <c r="B10" s="71">
        <v>1</v>
      </c>
    </row>
    <row r="11" spans="1:2" x14ac:dyDescent="0.25">
      <c r="A11" s="94" t="s">
        <v>273</v>
      </c>
      <c r="B11" s="71">
        <v>1</v>
      </c>
    </row>
    <row r="12" spans="1:2" x14ac:dyDescent="0.25">
      <c r="A12" s="94" t="s">
        <v>277</v>
      </c>
      <c r="B12" s="71">
        <v>1</v>
      </c>
    </row>
    <row r="13" spans="1:2" x14ac:dyDescent="0.25">
      <c r="A13" s="94" t="s">
        <v>274</v>
      </c>
      <c r="B13" s="71">
        <v>1</v>
      </c>
    </row>
    <row r="14" spans="1:2" x14ac:dyDescent="0.25">
      <c r="A14" s="94" t="s">
        <v>291</v>
      </c>
      <c r="B14" s="71">
        <v>66</v>
      </c>
    </row>
  </sheetData>
  <pageMargins left="0.7" right="0.7" top="0.75" bottom="0.75" header="0.3" footer="0.3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Y15"/>
  <sheetViews>
    <sheetView topLeftCell="A2" workbookViewId="0">
      <selection activeCell="I34" sqref="I34"/>
    </sheetView>
  </sheetViews>
  <sheetFormatPr defaultRowHeight="13.2" x14ac:dyDescent="0.25"/>
  <cols>
    <col min="1" max="1" width="19.33203125" style="97" bestFit="1" customWidth="1"/>
    <col min="2" max="2" width="16.21875" style="97" bestFit="1" customWidth="1"/>
    <col min="3" max="3" width="10.6640625" style="97" customWidth="1"/>
    <col min="4" max="4" width="8.33203125" style="97" customWidth="1"/>
    <col min="5" max="5" width="10.77734375" style="97" customWidth="1"/>
    <col min="6" max="6" width="12.109375" style="97" customWidth="1"/>
    <col min="7" max="7" width="10.44140625" style="97" customWidth="1"/>
    <col min="8" max="8" width="10" style="97" customWidth="1"/>
    <col min="9" max="9" width="14.21875" style="97" customWidth="1"/>
    <col min="10" max="10" width="7.6640625" style="97" customWidth="1"/>
    <col min="11" max="11" width="12.77734375" style="97" customWidth="1"/>
    <col min="12" max="12" width="11.33203125" style="97" bestFit="1" customWidth="1"/>
    <col min="13" max="13" width="7.21875" style="97" customWidth="1"/>
    <col min="14" max="14" width="10.44140625" style="97" bestFit="1" customWidth="1"/>
    <col min="15" max="15" width="12.109375" style="97" bestFit="1" customWidth="1"/>
    <col min="16" max="16" width="14" style="97" bestFit="1" customWidth="1"/>
    <col min="17" max="17" width="14.21875" style="97" bestFit="1" customWidth="1"/>
    <col min="18" max="18" width="7.6640625" style="97" customWidth="1"/>
    <col min="19" max="19" width="7.21875" style="97" customWidth="1"/>
    <col min="20" max="20" width="10.44140625" style="97" bestFit="1" customWidth="1"/>
    <col min="21" max="21" width="12.109375" style="97" bestFit="1" customWidth="1"/>
    <col min="22" max="22" width="7.21875" style="97" customWidth="1"/>
    <col min="23" max="23" width="10.44140625" style="97" bestFit="1" customWidth="1"/>
    <col min="24" max="24" width="7.109375" style="97" customWidth="1"/>
    <col min="25" max="25" width="11.33203125" style="97" bestFit="1" customWidth="1"/>
    <col min="26" max="16384" width="8.88671875" style="97"/>
  </cols>
  <sheetData>
    <row r="3" spans="1:25" x14ac:dyDescent="0.25">
      <c r="A3" s="125" t="s">
        <v>292</v>
      </c>
      <c r="B3" s="125" t="s">
        <v>293</v>
      </c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</row>
    <row r="4" spans="1:25" x14ac:dyDescent="0.25">
      <c r="A4" s="125" t="s">
        <v>290</v>
      </c>
      <c r="B4" s="97" t="s">
        <v>276</v>
      </c>
      <c r="C4" s="97" t="s">
        <v>275</v>
      </c>
      <c r="D4" s="97" t="s">
        <v>272</v>
      </c>
      <c r="E4" s="97" t="s">
        <v>274</v>
      </c>
      <c r="F4" s="97" t="s">
        <v>271</v>
      </c>
      <c r="G4" s="97" t="s">
        <v>268</v>
      </c>
      <c r="H4" s="97" t="s">
        <v>269</v>
      </c>
      <c r="I4" s="97" t="s">
        <v>273</v>
      </c>
      <c r="J4" s="97" t="s">
        <v>270</v>
      </c>
      <c r="K4" s="97" t="s">
        <v>277</v>
      </c>
      <c r="L4" s="97" t="s">
        <v>291</v>
      </c>
      <c r="M4"/>
      <c r="N4"/>
      <c r="O4"/>
      <c r="P4"/>
      <c r="Q4"/>
      <c r="R4"/>
      <c r="S4"/>
      <c r="T4"/>
      <c r="U4"/>
      <c r="V4"/>
      <c r="W4"/>
      <c r="X4"/>
      <c r="Y4"/>
    </row>
    <row r="5" spans="1:25" x14ac:dyDescent="0.25">
      <c r="A5" s="94" t="s">
        <v>263</v>
      </c>
      <c r="B5" s="71"/>
      <c r="C5" s="71">
        <v>1</v>
      </c>
      <c r="D5" s="71"/>
      <c r="E5" s="71"/>
      <c r="F5" s="71"/>
      <c r="G5" s="71">
        <v>1</v>
      </c>
      <c r="H5" s="71">
        <v>4</v>
      </c>
      <c r="I5" s="71"/>
      <c r="J5" s="71">
        <v>9</v>
      </c>
      <c r="K5" s="71">
        <v>1</v>
      </c>
      <c r="L5" s="71">
        <v>16</v>
      </c>
      <c r="M5"/>
      <c r="N5"/>
      <c r="O5"/>
      <c r="P5"/>
      <c r="Q5"/>
      <c r="R5"/>
      <c r="S5"/>
      <c r="T5"/>
      <c r="U5"/>
      <c r="V5"/>
      <c r="W5"/>
      <c r="X5"/>
      <c r="Y5"/>
    </row>
    <row r="6" spans="1:25" x14ac:dyDescent="0.25">
      <c r="A6" s="94" t="s">
        <v>264</v>
      </c>
      <c r="B6" s="71"/>
      <c r="C6" s="71"/>
      <c r="D6" s="71">
        <v>1</v>
      </c>
      <c r="E6" s="71">
        <v>1</v>
      </c>
      <c r="F6" s="71"/>
      <c r="G6" s="71">
        <v>5</v>
      </c>
      <c r="H6" s="71">
        <v>4</v>
      </c>
      <c r="I6" s="71"/>
      <c r="J6" s="71">
        <v>5</v>
      </c>
      <c r="K6" s="71"/>
      <c r="L6" s="71">
        <v>16</v>
      </c>
      <c r="M6"/>
      <c r="N6"/>
      <c r="O6"/>
      <c r="P6"/>
      <c r="Q6"/>
      <c r="R6"/>
      <c r="S6"/>
      <c r="T6"/>
      <c r="U6"/>
      <c r="V6"/>
      <c r="W6"/>
      <c r="X6"/>
      <c r="Y6"/>
    </row>
    <row r="7" spans="1:25" x14ac:dyDescent="0.25">
      <c r="A7" s="94" t="s">
        <v>265</v>
      </c>
      <c r="B7" s="71">
        <v>1</v>
      </c>
      <c r="C7" s="71"/>
      <c r="D7" s="71"/>
      <c r="E7" s="71"/>
      <c r="F7" s="71">
        <v>3</v>
      </c>
      <c r="G7" s="71">
        <v>11</v>
      </c>
      <c r="H7" s="71"/>
      <c r="I7" s="71">
        <v>1</v>
      </c>
      <c r="J7" s="71">
        <v>1</v>
      </c>
      <c r="K7" s="71"/>
      <c r="L7" s="71">
        <v>17</v>
      </c>
    </row>
    <row r="8" spans="1:25" x14ac:dyDescent="0.25">
      <c r="A8" s="94" t="s">
        <v>266</v>
      </c>
      <c r="B8" s="71"/>
      <c r="C8" s="71"/>
      <c r="D8" s="71"/>
      <c r="E8" s="71"/>
      <c r="F8" s="71">
        <v>1</v>
      </c>
      <c r="G8" s="71">
        <v>7</v>
      </c>
      <c r="H8" s="71"/>
      <c r="I8" s="71"/>
      <c r="J8" s="71"/>
      <c r="K8" s="71"/>
      <c r="L8" s="71">
        <v>8</v>
      </c>
    </row>
    <row r="9" spans="1:25" x14ac:dyDescent="0.25">
      <c r="A9" s="94" t="s">
        <v>267</v>
      </c>
      <c r="B9" s="71"/>
      <c r="C9" s="71"/>
      <c r="D9" s="71"/>
      <c r="E9" s="71"/>
      <c r="F9" s="71"/>
      <c r="G9" s="71">
        <v>9</v>
      </c>
      <c r="H9" s="71"/>
      <c r="I9" s="71"/>
      <c r="J9" s="71"/>
      <c r="K9" s="71"/>
      <c r="L9" s="71">
        <v>9</v>
      </c>
    </row>
    <row r="10" spans="1:25" x14ac:dyDescent="0.25">
      <c r="A10" s="94" t="s">
        <v>291</v>
      </c>
      <c r="B10" s="71">
        <v>1</v>
      </c>
      <c r="C10" s="71">
        <v>1</v>
      </c>
      <c r="D10" s="71">
        <v>1</v>
      </c>
      <c r="E10" s="71">
        <v>1</v>
      </c>
      <c r="F10" s="71">
        <v>4</v>
      </c>
      <c r="G10" s="71">
        <v>33</v>
      </c>
      <c r="H10" s="71">
        <v>8</v>
      </c>
      <c r="I10" s="71">
        <v>1</v>
      </c>
      <c r="J10" s="71">
        <v>15</v>
      </c>
      <c r="K10" s="71">
        <v>1</v>
      </c>
      <c r="L10" s="71">
        <v>66</v>
      </c>
    </row>
    <row r="11" spans="1:25" x14ac:dyDescent="0.25">
      <c r="A11"/>
      <c r="B11"/>
      <c r="C11"/>
      <c r="D11"/>
      <c r="E11"/>
      <c r="F11"/>
      <c r="G11"/>
    </row>
    <row r="12" spans="1:25" x14ac:dyDescent="0.25">
      <c r="A12"/>
      <c r="B12"/>
      <c r="C12"/>
      <c r="D12"/>
      <c r="E12"/>
      <c r="F12"/>
      <c r="G12"/>
    </row>
    <row r="13" spans="1:25" x14ac:dyDescent="0.25">
      <c r="A13"/>
      <c r="B13"/>
      <c r="C13"/>
      <c r="D13"/>
      <c r="E13"/>
      <c r="F13"/>
      <c r="G13"/>
    </row>
    <row r="14" spans="1:25" x14ac:dyDescent="0.25">
      <c r="A14"/>
      <c r="B14"/>
      <c r="C14"/>
      <c r="D14"/>
      <c r="E14"/>
      <c r="F14"/>
      <c r="G14"/>
    </row>
    <row r="15" spans="1:25" x14ac:dyDescent="0.25">
      <c r="A15"/>
      <c r="B15"/>
      <c r="C15"/>
      <c r="D15"/>
      <c r="E15"/>
      <c r="F15"/>
      <c r="G15"/>
    </row>
  </sheetData>
  <pageMargins left="0.7" right="0.7" top="0.75" bottom="0.75" header="0.3" footer="0.3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L14"/>
  <sheetViews>
    <sheetView topLeftCell="D1" workbookViewId="0">
      <selection activeCell="K33" sqref="K33:K34"/>
    </sheetView>
  </sheetViews>
  <sheetFormatPr defaultRowHeight="13.2" x14ac:dyDescent="0.25"/>
  <cols>
    <col min="1" max="1" width="13.33203125" style="97" customWidth="1"/>
    <col min="2" max="2" width="14.21875" style="97" customWidth="1"/>
    <col min="3" max="3" width="19.33203125" style="97" bestFit="1" customWidth="1"/>
    <col min="4" max="4" width="11" style="97" customWidth="1"/>
    <col min="5" max="5" width="12" style="97" customWidth="1"/>
    <col min="6" max="6" width="12.109375" style="97" customWidth="1"/>
    <col min="7" max="8" width="12" style="97" customWidth="1"/>
    <col min="9" max="9" width="14.21875" style="97" customWidth="1"/>
    <col min="10" max="10" width="12" style="97" customWidth="1"/>
    <col min="11" max="11" width="12.77734375" style="97" customWidth="1"/>
    <col min="12" max="12" width="12" style="97" bestFit="1" customWidth="1"/>
    <col min="13" max="13" width="7.21875" style="97" customWidth="1"/>
    <col min="14" max="14" width="10.44140625" style="97" bestFit="1" customWidth="1"/>
    <col min="15" max="15" width="12.109375" style="97" bestFit="1" customWidth="1"/>
    <col min="16" max="16" width="14" style="97" bestFit="1" customWidth="1"/>
    <col min="17" max="17" width="14.21875" style="97" bestFit="1" customWidth="1"/>
    <col min="18" max="18" width="7.6640625" style="97" customWidth="1"/>
    <col min="19" max="19" width="7.21875" style="97" customWidth="1"/>
    <col min="20" max="20" width="10.44140625" style="97" bestFit="1" customWidth="1"/>
    <col min="21" max="21" width="12.109375" style="97" bestFit="1" customWidth="1"/>
    <col min="22" max="22" width="7.21875" style="97" customWidth="1"/>
    <col min="23" max="23" width="10.44140625" style="97" bestFit="1" customWidth="1"/>
    <col min="24" max="24" width="7.109375" style="97" customWidth="1"/>
    <col min="25" max="25" width="11.33203125" style="97" bestFit="1" customWidth="1"/>
    <col min="26" max="16384" width="8.88671875" style="97"/>
  </cols>
  <sheetData>
    <row r="3" spans="1:12" x14ac:dyDescent="0.25">
      <c r="A3" s="125" t="s">
        <v>290</v>
      </c>
      <c r="B3" s="97" t="s">
        <v>294</v>
      </c>
      <c r="C3" s="97" t="s">
        <v>292</v>
      </c>
      <c r="D3"/>
      <c r="E3"/>
      <c r="F3"/>
      <c r="G3"/>
      <c r="H3"/>
      <c r="I3"/>
      <c r="J3"/>
      <c r="K3"/>
      <c r="L3"/>
    </row>
    <row r="4" spans="1:12" x14ac:dyDescent="0.25">
      <c r="A4" s="94" t="s">
        <v>277</v>
      </c>
      <c r="B4" s="126">
        <v>1.5856481481481479E-3</v>
      </c>
      <c r="C4" s="71">
        <v>1</v>
      </c>
      <c r="D4"/>
      <c r="E4"/>
      <c r="F4"/>
      <c r="G4"/>
      <c r="H4"/>
      <c r="I4"/>
      <c r="J4"/>
      <c r="K4"/>
      <c r="L4"/>
    </row>
    <row r="5" spans="1:12" x14ac:dyDescent="0.25">
      <c r="A5" s="94" t="s">
        <v>275</v>
      </c>
      <c r="B5" s="126">
        <v>1.6203703703703703E-3</v>
      </c>
      <c r="C5" s="71">
        <v>1</v>
      </c>
      <c r="D5"/>
      <c r="E5"/>
      <c r="F5"/>
      <c r="G5"/>
      <c r="H5"/>
      <c r="I5"/>
      <c r="J5"/>
      <c r="K5"/>
      <c r="L5"/>
    </row>
    <row r="6" spans="1:12" x14ac:dyDescent="0.25">
      <c r="A6" s="94" t="s">
        <v>270</v>
      </c>
      <c r="B6" s="126">
        <v>1.7438271604938273E-3</v>
      </c>
      <c r="C6" s="71">
        <v>15</v>
      </c>
      <c r="D6"/>
      <c r="E6"/>
      <c r="F6"/>
      <c r="G6"/>
      <c r="H6"/>
      <c r="I6"/>
      <c r="J6"/>
      <c r="K6"/>
      <c r="L6"/>
    </row>
    <row r="7" spans="1:12" x14ac:dyDescent="0.25">
      <c r="A7" s="94" t="s">
        <v>269</v>
      </c>
      <c r="B7" s="126">
        <v>1.7824074074074075E-3</v>
      </c>
      <c r="C7" s="71">
        <v>8</v>
      </c>
      <c r="D7"/>
      <c r="E7"/>
      <c r="F7"/>
      <c r="G7"/>
      <c r="H7"/>
      <c r="I7"/>
      <c r="J7"/>
      <c r="K7"/>
      <c r="L7"/>
    </row>
    <row r="8" spans="1:12" x14ac:dyDescent="0.25">
      <c r="A8" s="94" t="s">
        <v>272</v>
      </c>
      <c r="B8" s="126">
        <v>1.8865740740740742E-3</v>
      </c>
      <c r="C8" s="71">
        <v>1</v>
      </c>
      <c r="D8"/>
      <c r="E8"/>
      <c r="F8"/>
      <c r="G8"/>
      <c r="H8"/>
      <c r="I8"/>
      <c r="J8"/>
      <c r="K8"/>
      <c r="L8"/>
    </row>
    <row r="9" spans="1:12" x14ac:dyDescent="0.25">
      <c r="A9" s="94" t="s">
        <v>268</v>
      </c>
      <c r="B9" s="126">
        <v>1.8897306397306394E-3</v>
      </c>
      <c r="C9" s="71">
        <v>33</v>
      </c>
      <c r="D9"/>
      <c r="E9"/>
      <c r="F9"/>
      <c r="G9"/>
      <c r="H9"/>
      <c r="I9"/>
      <c r="J9"/>
      <c r="K9"/>
      <c r="L9"/>
    </row>
    <row r="10" spans="1:12" x14ac:dyDescent="0.25">
      <c r="A10" s="94" t="s">
        <v>274</v>
      </c>
      <c r="B10" s="126">
        <v>1.9097222222222222E-3</v>
      </c>
      <c r="C10" s="71">
        <v>1</v>
      </c>
      <c r="D10"/>
      <c r="E10"/>
      <c r="F10"/>
      <c r="G10"/>
      <c r="H10"/>
      <c r="I10"/>
      <c r="J10"/>
      <c r="K10"/>
      <c r="L10"/>
    </row>
    <row r="11" spans="1:12" x14ac:dyDescent="0.25">
      <c r="A11" s="94" t="s">
        <v>273</v>
      </c>
      <c r="B11" s="126">
        <v>1.9907407407407408E-3</v>
      </c>
      <c r="C11" s="71">
        <v>1</v>
      </c>
    </row>
    <row r="12" spans="1:12" x14ac:dyDescent="0.25">
      <c r="A12" s="94" t="s">
        <v>271</v>
      </c>
      <c r="B12" s="126">
        <v>2.0254629629629629E-3</v>
      </c>
      <c r="C12" s="71">
        <v>4</v>
      </c>
    </row>
    <row r="13" spans="1:12" x14ac:dyDescent="0.25">
      <c r="A13" s="94" t="s">
        <v>276</v>
      </c>
      <c r="B13" s="126">
        <v>2.1180555555555553E-3</v>
      </c>
      <c r="C13" s="71">
        <v>1</v>
      </c>
    </row>
    <row r="14" spans="1:12" x14ac:dyDescent="0.25">
      <c r="A14" s="94" t="s">
        <v>291</v>
      </c>
      <c r="B14" s="126">
        <v>1.84834455667789E-3</v>
      </c>
      <c r="C14" s="71">
        <v>66</v>
      </c>
    </row>
  </sheetData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2</vt:i4>
      </vt:variant>
    </vt:vector>
  </HeadingPairs>
  <TitlesOfParts>
    <vt:vector size="10" baseType="lpstr">
      <vt:lpstr>Saturday</vt:lpstr>
      <vt:lpstr>Guts &amp; Glory</vt:lpstr>
      <vt:lpstr>Saturday Standings</vt:lpstr>
      <vt:lpstr>Sunday</vt:lpstr>
      <vt:lpstr>Final Standings</vt:lpstr>
      <vt:lpstr>Crews by City</vt:lpstr>
      <vt:lpstr>Crews by City and Division</vt:lpstr>
      <vt:lpstr>Average Race Time by City</vt:lpstr>
      <vt:lpstr>'Final Standings'!_FilterDatabase</vt:lpstr>
      <vt:lpstr>Saturday!Print_Area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Crocket</dc:creator>
  <cp:lastModifiedBy>Marc LeBlanc</cp:lastModifiedBy>
  <cp:revision>0</cp:revision>
  <cp:lastPrinted>2017-06-25T19:23:46Z</cp:lastPrinted>
  <dcterms:created xsi:type="dcterms:W3CDTF">2010-06-15T01:14:51Z</dcterms:created>
  <dcterms:modified xsi:type="dcterms:W3CDTF">2017-10-14T07:14:17Z</dcterms:modified>
</cp:coreProperties>
</file>